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40" yWindow="860" windowWidth="39900" windowHeight="184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6" i="1"/>
  <c r="C66"/>
  <c r="G66"/>
  <c r="E66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E191"/>
  <c r="F191"/>
  <c r="C192"/>
  <c r="E192"/>
  <c r="F192"/>
  <c r="C193"/>
  <c r="E193"/>
  <c r="F193"/>
  <c r="C194"/>
  <c r="E194"/>
  <c r="F194"/>
  <c r="C195"/>
  <c r="E195"/>
  <c r="F195"/>
  <c r="C196"/>
  <c r="E196"/>
  <c r="F196"/>
  <c r="C197"/>
  <c r="E197"/>
  <c r="F197"/>
  <c r="C198"/>
  <c r="E198"/>
  <c r="F198"/>
  <c r="C199"/>
  <c r="E199"/>
  <c r="F199"/>
  <c r="C200"/>
  <c r="E200"/>
  <c r="F200"/>
  <c r="C201"/>
  <c r="E201"/>
  <c r="F201"/>
  <c r="C202"/>
  <c r="E202"/>
  <c r="F202"/>
  <c r="C203"/>
  <c r="E203"/>
  <c r="F203"/>
  <c r="C204"/>
  <c r="E204"/>
  <c r="F204"/>
  <c r="C205"/>
  <c r="E205"/>
  <c r="F205"/>
  <c r="C206"/>
  <c r="E206"/>
  <c r="F206"/>
  <c r="C207"/>
  <c r="E207"/>
  <c r="F207"/>
  <c r="C208"/>
  <c r="E208"/>
  <c r="F208"/>
  <c r="C209"/>
  <c r="E209"/>
  <c r="F209"/>
  <c r="C210"/>
  <c r="E210"/>
  <c r="F210"/>
  <c r="C211"/>
  <c r="E211"/>
  <c r="F211"/>
  <c r="C212"/>
  <c r="E212"/>
  <c r="F212"/>
  <c r="C213"/>
  <c r="E213"/>
  <c r="F213"/>
  <c r="C214"/>
  <c r="E214"/>
  <c r="F214"/>
  <c r="C215"/>
  <c r="E215"/>
  <c r="F215"/>
  <c r="C216"/>
  <c r="E216"/>
  <c r="F216"/>
  <c r="C217"/>
  <c r="E217"/>
  <c r="F217"/>
  <c r="C218"/>
  <c r="E218"/>
  <c r="F218"/>
  <c r="C219"/>
  <c r="E219"/>
  <c r="F219"/>
  <c r="C220"/>
  <c r="E220"/>
  <c r="F220"/>
  <c r="C221"/>
  <c r="E221"/>
  <c r="F221"/>
  <c r="C222"/>
  <c r="E222"/>
  <c r="F222"/>
  <c r="C223"/>
  <c r="E223"/>
  <c r="F223"/>
  <c r="C224"/>
  <c r="E224"/>
  <c r="F224"/>
  <c r="C225"/>
  <c r="E225"/>
  <c r="F225"/>
  <c r="C226"/>
  <c r="E226"/>
  <c r="F226"/>
  <c r="C227"/>
  <c r="E227"/>
  <c r="F227"/>
  <c r="C228"/>
  <c r="E228"/>
  <c r="F228"/>
  <c r="C229"/>
  <c r="E229"/>
  <c r="F229"/>
  <c r="C230"/>
  <c r="E230"/>
  <c r="F230"/>
  <c r="C231"/>
  <c r="E231"/>
  <c r="F231"/>
  <c r="C232"/>
  <c r="E232"/>
  <c r="F232"/>
  <c r="C233"/>
  <c r="E233"/>
  <c r="F233"/>
  <c r="C234"/>
  <c r="E234"/>
  <c r="F234"/>
  <c r="C235"/>
  <c r="E235"/>
  <c r="F235"/>
  <c r="C236"/>
  <c r="E236"/>
  <c r="F236"/>
  <c r="C237"/>
  <c r="E237"/>
  <c r="F237"/>
  <c r="C238"/>
  <c r="E238"/>
  <c r="F238"/>
  <c r="C239"/>
  <c r="E239"/>
  <c r="F239"/>
  <c r="C240"/>
  <c r="E240"/>
  <c r="F240"/>
  <c r="C241"/>
  <c r="E241"/>
  <c r="F241"/>
  <c r="C242"/>
  <c r="E242"/>
  <c r="F242"/>
  <c r="C243"/>
  <c r="E243"/>
  <c r="F243"/>
  <c r="C244"/>
  <c r="E244"/>
  <c r="F244"/>
  <c r="C245"/>
  <c r="E245"/>
  <c r="F245"/>
  <c r="C246"/>
  <c r="E246"/>
  <c r="F246"/>
  <c r="C247"/>
  <c r="E247"/>
  <c r="F247"/>
  <c r="C248"/>
  <c r="E248"/>
  <c r="F248"/>
  <c r="C249"/>
  <c r="E249"/>
  <c r="F249"/>
  <c r="C250"/>
  <c r="E250"/>
  <c r="F250"/>
  <c r="C251"/>
  <c r="E251"/>
  <c r="F251"/>
  <c r="C252"/>
  <c r="E252"/>
  <c r="F252"/>
  <c r="C253"/>
  <c r="E253"/>
  <c r="F253"/>
  <c r="C254"/>
  <c r="E254"/>
  <c r="F254"/>
  <c r="C255"/>
  <c r="E255"/>
  <c r="F255"/>
  <c r="C256"/>
  <c r="E256"/>
  <c r="F256"/>
  <c r="C257"/>
  <c r="E257"/>
  <c r="F257"/>
  <c r="C258"/>
  <c r="E258"/>
  <c r="F258"/>
  <c r="C259"/>
  <c r="E259"/>
  <c r="F259"/>
  <c r="C260"/>
  <c r="E260"/>
  <c r="F260"/>
  <c r="C261"/>
  <c r="E261"/>
  <c r="F261"/>
  <c r="C262"/>
  <c r="E262"/>
  <c r="F262"/>
  <c r="C263"/>
  <c r="E263"/>
  <c r="F263"/>
  <c r="C264"/>
  <c r="E264"/>
  <c r="F264"/>
  <c r="C265"/>
  <c r="E265"/>
  <c r="F265"/>
  <c r="C266"/>
  <c r="E266"/>
  <c r="F266"/>
  <c r="C267"/>
  <c r="E267"/>
  <c r="F267"/>
  <c r="C268"/>
  <c r="E268"/>
  <c r="F268"/>
  <c r="C269"/>
  <c r="E269"/>
  <c r="F269"/>
  <c r="C270"/>
  <c r="E270"/>
  <c r="F270"/>
  <c r="C271"/>
  <c r="E271"/>
  <c r="F271"/>
  <c r="C272"/>
  <c r="E272"/>
  <c r="F272"/>
  <c r="C273"/>
  <c r="E273"/>
  <c r="F273"/>
  <c r="C274"/>
  <c r="E274"/>
  <c r="F274"/>
  <c r="C275"/>
  <c r="E275"/>
  <c r="F275"/>
  <c r="C276"/>
  <c r="E276"/>
  <c r="F276"/>
  <c r="C277"/>
  <c r="E277"/>
  <c r="F277"/>
  <c r="C278"/>
  <c r="E278"/>
  <c r="F278"/>
  <c r="C279"/>
  <c r="E279"/>
  <c r="F279"/>
  <c r="C280"/>
  <c r="E280"/>
  <c r="F280"/>
  <c r="C281"/>
  <c r="E281"/>
  <c r="F281"/>
  <c r="C282"/>
  <c r="E282"/>
  <c r="F282"/>
  <c r="C283"/>
  <c r="E283"/>
  <c r="F283"/>
  <c r="C284"/>
  <c r="E284"/>
  <c r="F284"/>
  <c r="C285"/>
  <c r="E285"/>
  <c r="F285"/>
  <c r="C286"/>
  <c r="E286"/>
  <c r="F286"/>
  <c r="C287"/>
  <c r="E287"/>
  <c r="F287"/>
  <c r="C288"/>
  <c r="E288"/>
  <c r="F288"/>
  <c r="C289"/>
  <c r="E289"/>
  <c r="F289"/>
  <c r="C290"/>
  <c r="E290"/>
  <c r="F290"/>
  <c r="C291"/>
  <c r="E291"/>
  <c r="F291"/>
  <c r="C292"/>
  <c r="E292"/>
  <c r="F292"/>
  <c r="C293"/>
  <c r="E293"/>
  <c r="F293"/>
  <c r="C294"/>
  <c r="E294"/>
  <c r="F294"/>
  <c r="C295"/>
  <c r="E295"/>
  <c r="F295"/>
  <c r="C296"/>
  <c r="E296"/>
  <c r="F296"/>
  <c r="C297"/>
  <c r="E297"/>
  <c r="F297"/>
  <c r="C298"/>
  <c r="E298"/>
  <c r="F298"/>
  <c r="C299"/>
  <c r="E299"/>
  <c r="F299"/>
  <c r="C300"/>
  <c r="E300"/>
  <c r="F300"/>
  <c r="C301"/>
  <c r="E301"/>
  <c r="F301"/>
  <c r="C302"/>
  <c r="E302"/>
  <c r="F302"/>
  <c r="C303"/>
  <c r="E303"/>
  <c r="F303"/>
  <c r="C304"/>
  <c r="E304"/>
  <c r="F304"/>
  <c r="C305"/>
  <c r="E305"/>
  <c r="F305"/>
  <c r="C306"/>
  <c r="E306"/>
  <c r="F306"/>
  <c r="C307"/>
  <c r="E307"/>
  <c r="F307"/>
  <c r="C308"/>
  <c r="E308"/>
  <c r="F308"/>
  <c r="C309"/>
  <c r="E309"/>
  <c r="F309"/>
  <c r="C310"/>
  <c r="E310"/>
  <c r="B66"/>
  <c r="C71"/>
  <c r="D298"/>
  <c r="D297"/>
  <c r="D296"/>
  <c r="D295"/>
  <c r="D294"/>
  <c r="D293"/>
  <c r="D292"/>
  <c r="D291"/>
  <c r="D290"/>
  <c r="D289"/>
  <c r="D288"/>
  <c r="D287"/>
  <c r="G298"/>
  <c r="H298"/>
  <c r="I298"/>
  <c r="T45"/>
  <c r="D310"/>
  <c r="D309"/>
  <c r="D308"/>
  <c r="D307"/>
  <c r="D306"/>
  <c r="D305"/>
  <c r="D304"/>
  <c r="D303"/>
  <c r="D302"/>
  <c r="D301"/>
  <c r="D300"/>
  <c r="D299"/>
  <c r="G310"/>
  <c r="H310"/>
  <c r="I310"/>
  <c r="U45"/>
  <c r="D286"/>
  <c r="D285"/>
  <c r="D284"/>
  <c r="D283"/>
  <c r="D282"/>
  <c r="D281"/>
  <c r="D280"/>
  <c r="D279"/>
  <c r="D278"/>
  <c r="D277"/>
  <c r="D276"/>
  <c r="D275"/>
  <c r="G286"/>
  <c r="H286"/>
  <c r="I286"/>
  <c r="S45"/>
  <c r="D274"/>
  <c r="D273"/>
  <c r="D272"/>
  <c r="D271"/>
  <c r="D270"/>
  <c r="D269"/>
  <c r="D268"/>
  <c r="D267"/>
  <c r="D266"/>
  <c r="D265"/>
  <c r="D264"/>
  <c r="D263"/>
  <c r="G274"/>
  <c r="H274"/>
  <c r="I274"/>
  <c r="R45"/>
  <c r="D262"/>
  <c r="D261"/>
  <c r="D260"/>
  <c r="D259"/>
  <c r="D258"/>
  <c r="D257"/>
  <c r="D256"/>
  <c r="D255"/>
  <c r="D254"/>
  <c r="D253"/>
  <c r="D252"/>
  <c r="D251"/>
  <c r="G262"/>
  <c r="H262"/>
  <c r="I262"/>
  <c r="Q45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69"/>
  <c r="Q36"/>
  <c r="R36"/>
  <c r="S36"/>
  <c r="T36"/>
  <c r="U36"/>
  <c r="F310"/>
  <c r="J94"/>
  <c r="J106"/>
  <c r="J118"/>
  <c r="J130"/>
  <c r="J142"/>
  <c r="J154"/>
  <c r="J166"/>
  <c r="J178"/>
  <c r="J190"/>
  <c r="J202"/>
  <c r="J214"/>
  <c r="J226"/>
  <c r="J238"/>
  <c r="J250"/>
  <c r="J262"/>
  <c r="J274"/>
  <c r="J286"/>
  <c r="J298"/>
  <c r="J310"/>
  <c r="K94"/>
  <c r="K106"/>
  <c r="K118"/>
  <c r="K130"/>
  <c r="K142"/>
  <c r="K154"/>
  <c r="K166"/>
  <c r="K178"/>
  <c r="K190"/>
  <c r="K202"/>
  <c r="K214"/>
  <c r="K226"/>
  <c r="K238"/>
  <c r="K250"/>
  <c r="K262"/>
  <c r="K274"/>
  <c r="K286"/>
  <c r="K298"/>
  <c r="K310"/>
  <c r="J83"/>
  <c r="J95"/>
  <c r="J107"/>
  <c r="J119"/>
  <c r="J131"/>
  <c r="J143"/>
  <c r="J155"/>
  <c r="J167"/>
  <c r="J179"/>
  <c r="J191"/>
  <c r="J203"/>
  <c r="J215"/>
  <c r="J227"/>
  <c r="J239"/>
  <c r="J251"/>
  <c r="K83"/>
  <c r="K95"/>
  <c r="K107"/>
  <c r="K119"/>
  <c r="K131"/>
  <c r="K143"/>
  <c r="K155"/>
  <c r="K167"/>
  <c r="K179"/>
  <c r="K191"/>
  <c r="K203"/>
  <c r="K215"/>
  <c r="K227"/>
  <c r="K239"/>
  <c r="K251"/>
  <c r="J84"/>
  <c r="J96"/>
  <c r="J108"/>
  <c r="J120"/>
  <c r="J132"/>
  <c r="J144"/>
  <c r="J156"/>
  <c r="J168"/>
  <c r="J180"/>
  <c r="J192"/>
  <c r="J204"/>
  <c r="J216"/>
  <c r="J228"/>
  <c r="J240"/>
  <c r="J252"/>
  <c r="K84"/>
  <c r="K96"/>
  <c r="K108"/>
  <c r="K120"/>
  <c r="K132"/>
  <c r="K144"/>
  <c r="K156"/>
  <c r="K168"/>
  <c r="K180"/>
  <c r="K192"/>
  <c r="K204"/>
  <c r="K216"/>
  <c r="K228"/>
  <c r="K240"/>
  <c r="K252"/>
  <c r="J85"/>
  <c r="J97"/>
  <c r="J109"/>
  <c r="J121"/>
  <c r="J133"/>
  <c r="J145"/>
  <c r="J157"/>
  <c r="J169"/>
  <c r="J181"/>
  <c r="J193"/>
  <c r="J205"/>
  <c r="J217"/>
  <c r="J229"/>
  <c r="J241"/>
  <c r="J253"/>
  <c r="K85"/>
  <c r="K97"/>
  <c r="K109"/>
  <c r="K121"/>
  <c r="K133"/>
  <c r="K145"/>
  <c r="K157"/>
  <c r="K169"/>
  <c r="K181"/>
  <c r="K193"/>
  <c r="K205"/>
  <c r="K217"/>
  <c r="K229"/>
  <c r="K241"/>
  <c r="K253"/>
  <c r="J86"/>
  <c r="J98"/>
  <c r="J110"/>
  <c r="J122"/>
  <c r="J134"/>
  <c r="J146"/>
  <c r="J158"/>
  <c r="J170"/>
  <c r="J182"/>
  <c r="J194"/>
  <c r="J206"/>
  <c r="J218"/>
  <c r="J230"/>
  <c r="J242"/>
  <c r="J254"/>
  <c r="K86"/>
  <c r="K98"/>
  <c r="K110"/>
  <c r="K122"/>
  <c r="K134"/>
  <c r="K146"/>
  <c r="K158"/>
  <c r="K170"/>
  <c r="K182"/>
  <c r="K194"/>
  <c r="K206"/>
  <c r="K218"/>
  <c r="K230"/>
  <c r="K242"/>
  <c r="K254"/>
  <c r="J87"/>
  <c r="J99"/>
  <c r="J111"/>
  <c r="J123"/>
  <c r="J135"/>
  <c r="J147"/>
  <c r="J159"/>
  <c r="J171"/>
  <c r="J183"/>
  <c r="J195"/>
  <c r="J207"/>
  <c r="J219"/>
  <c r="J231"/>
  <c r="J243"/>
  <c r="J255"/>
  <c r="K87"/>
  <c r="K99"/>
  <c r="K111"/>
  <c r="K123"/>
  <c r="K135"/>
  <c r="K147"/>
  <c r="K159"/>
  <c r="K171"/>
  <c r="K183"/>
  <c r="K195"/>
  <c r="K207"/>
  <c r="K219"/>
  <c r="K231"/>
  <c r="K243"/>
  <c r="K255"/>
  <c r="J88"/>
  <c r="J100"/>
  <c r="J112"/>
  <c r="J124"/>
  <c r="J136"/>
  <c r="J148"/>
  <c r="J160"/>
  <c r="J172"/>
  <c r="J184"/>
  <c r="J196"/>
  <c r="J208"/>
  <c r="J220"/>
  <c r="J232"/>
  <c r="J244"/>
  <c r="J256"/>
  <c r="K88"/>
  <c r="K100"/>
  <c r="K112"/>
  <c r="K124"/>
  <c r="K136"/>
  <c r="K148"/>
  <c r="K160"/>
  <c r="K172"/>
  <c r="K184"/>
  <c r="K196"/>
  <c r="K208"/>
  <c r="K220"/>
  <c r="K232"/>
  <c r="K244"/>
  <c r="K256"/>
  <c r="J89"/>
  <c r="J101"/>
  <c r="J113"/>
  <c r="J125"/>
  <c r="J137"/>
  <c r="J149"/>
  <c r="J161"/>
  <c r="J173"/>
  <c r="J185"/>
  <c r="J197"/>
  <c r="J209"/>
  <c r="J221"/>
  <c r="J233"/>
  <c r="J245"/>
  <c r="J257"/>
  <c r="K89"/>
  <c r="K101"/>
  <c r="K113"/>
  <c r="K125"/>
  <c r="K137"/>
  <c r="K149"/>
  <c r="K161"/>
  <c r="K173"/>
  <c r="K185"/>
  <c r="K197"/>
  <c r="K209"/>
  <c r="K221"/>
  <c r="K233"/>
  <c r="K245"/>
  <c r="K257"/>
  <c r="J90"/>
  <c r="J102"/>
  <c r="J114"/>
  <c r="J126"/>
  <c r="J138"/>
  <c r="J150"/>
  <c r="J162"/>
  <c r="J174"/>
  <c r="J186"/>
  <c r="J198"/>
  <c r="J210"/>
  <c r="J222"/>
  <c r="J234"/>
  <c r="J246"/>
  <c r="J258"/>
  <c r="K90"/>
  <c r="K102"/>
  <c r="K114"/>
  <c r="K126"/>
  <c r="K138"/>
  <c r="K150"/>
  <c r="K162"/>
  <c r="K174"/>
  <c r="K186"/>
  <c r="K198"/>
  <c r="K210"/>
  <c r="K222"/>
  <c r="K234"/>
  <c r="K246"/>
  <c r="K258"/>
  <c r="J91"/>
  <c r="J103"/>
  <c r="J115"/>
  <c r="J127"/>
  <c r="J139"/>
  <c r="J151"/>
  <c r="J163"/>
  <c r="J175"/>
  <c r="J187"/>
  <c r="J199"/>
  <c r="J211"/>
  <c r="J223"/>
  <c r="J235"/>
  <c r="J247"/>
  <c r="J259"/>
  <c r="K91"/>
  <c r="K103"/>
  <c r="K115"/>
  <c r="K127"/>
  <c r="K139"/>
  <c r="K151"/>
  <c r="K163"/>
  <c r="K175"/>
  <c r="K187"/>
  <c r="K199"/>
  <c r="K211"/>
  <c r="K223"/>
  <c r="K235"/>
  <c r="K247"/>
  <c r="K259"/>
  <c r="J92"/>
  <c r="J104"/>
  <c r="J116"/>
  <c r="J128"/>
  <c r="J140"/>
  <c r="J152"/>
  <c r="J164"/>
  <c r="J176"/>
  <c r="J188"/>
  <c r="J200"/>
  <c r="J212"/>
  <c r="J224"/>
  <c r="J236"/>
  <c r="J248"/>
  <c r="J260"/>
  <c r="K92"/>
  <c r="K104"/>
  <c r="K116"/>
  <c r="K128"/>
  <c r="K140"/>
  <c r="K152"/>
  <c r="K164"/>
  <c r="K176"/>
  <c r="K188"/>
  <c r="K200"/>
  <c r="K212"/>
  <c r="K224"/>
  <c r="K236"/>
  <c r="K248"/>
  <c r="K260"/>
  <c r="J93"/>
  <c r="J105"/>
  <c r="J117"/>
  <c r="J129"/>
  <c r="J141"/>
  <c r="J153"/>
  <c r="J165"/>
  <c r="J177"/>
  <c r="J189"/>
  <c r="J201"/>
  <c r="J213"/>
  <c r="J225"/>
  <c r="J237"/>
  <c r="J249"/>
  <c r="J261"/>
  <c r="K93"/>
  <c r="K105"/>
  <c r="K117"/>
  <c r="K129"/>
  <c r="K141"/>
  <c r="K153"/>
  <c r="K165"/>
  <c r="K177"/>
  <c r="K189"/>
  <c r="K201"/>
  <c r="K213"/>
  <c r="K225"/>
  <c r="K237"/>
  <c r="K249"/>
  <c r="K261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C33"/>
  <c r="C34"/>
  <c r="C37"/>
  <c r="D34"/>
  <c r="D37"/>
  <c r="E34"/>
  <c r="E37"/>
  <c r="F34"/>
  <c r="F37"/>
  <c r="G34"/>
  <c r="G37"/>
  <c r="H34"/>
  <c r="H37"/>
  <c r="I34"/>
  <c r="I37"/>
  <c r="J34"/>
  <c r="J37"/>
  <c r="K34"/>
  <c r="K37"/>
  <c r="B37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L34"/>
  <c r="M34"/>
  <c r="N34"/>
  <c r="O34"/>
  <c r="P34"/>
  <c r="Q34"/>
  <c r="R34"/>
  <c r="S34"/>
  <c r="T34"/>
  <c r="U34"/>
  <c r="B39"/>
  <c r="B40"/>
  <c r="C39"/>
  <c r="C40"/>
  <c r="D39"/>
  <c r="D40"/>
  <c r="E39"/>
  <c r="E40"/>
  <c r="F39"/>
  <c r="F40"/>
  <c r="G39"/>
  <c r="G40"/>
  <c r="H39"/>
  <c r="H40"/>
  <c r="I39"/>
  <c r="I40"/>
  <c r="J39"/>
  <c r="J40"/>
  <c r="K39"/>
  <c r="K40"/>
  <c r="L39"/>
  <c r="L40"/>
  <c r="M39"/>
  <c r="M40"/>
  <c r="N39"/>
  <c r="N40"/>
  <c r="O39"/>
  <c r="O40"/>
  <c r="P39"/>
  <c r="P40"/>
  <c r="Q39"/>
  <c r="Q40"/>
  <c r="R39"/>
  <c r="R40"/>
  <c r="S39"/>
  <c r="S40"/>
  <c r="T39"/>
  <c r="T40"/>
  <c r="U39"/>
  <c r="C14"/>
  <c r="G82"/>
  <c r="B36"/>
  <c r="B38"/>
  <c r="B41"/>
  <c r="B42"/>
  <c r="B43"/>
  <c r="H82"/>
  <c r="I82"/>
  <c r="B45"/>
  <c r="B46"/>
  <c r="B47"/>
  <c r="G94"/>
  <c r="C36"/>
  <c r="C35"/>
  <c r="C38"/>
  <c r="C41"/>
  <c r="C42"/>
  <c r="C43"/>
  <c r="H94"/>
  <c r="I94"/>
  <c r="C45"/>
  <c r="C46"/>
  <c r="C47"/>
  <c r="G106"/>
  <c r="D36"/>
  <c r="D35"/>
  <c r="D38"/>
  <c r="D41"/>
  <c r="D42"/>
  <c r="D43"/>
  <c r="H106"/>
  <c r="I106"/>
  <c r="D45"/>
  <c r="D46"/>
  <c r="D47"/>
  <c r="G118"/>
  <c r="E36"/>
  <c r="E35"/>
  <c r="E38"/>
  <c r="E41"/>
  <c r="E42"/>
  <c r="E43"/>
  <c r="H118"/>
  <c r="I118"/>
  <c r="E45"/>
  <c r="E46"/>
  <c r="E47"/>
  <c r="G130"/>
  <c r="F36"/>
  <c r="F35"/>
  <c r="F38"/>
  <c r="F41"/>
  <c r="F42"/>
  <c r="F43"/>
  <c r="H130"/>
  <c r="I130"/>
  <c r="F45"/>
  <c r="F46"/>
  <c r="F47"/>
  <c r="G142"/>
  <c r="G36"/>
  <c r="G35"/>
  <c r="G38"/>
  <c r="G41"/>
  <c r="G42"/>
  <c r="G43"/>
  <c r="H142"/>
  <c r="I142"/>
  <c r="G45"/>
  <c r="G46"/>
  <c r="G47"/>
  <c r="G154"/>
  <c r="H36"/>
  <c r="H35"/>
  <c r="H38"/>
  <c r="H41"/>
  <c r="H42"/>
  <c r="H43"/>
  <c r="H154"/>
  <c r="I154"/>
  <c r="H45"/>
  <c r="H46"/>
  <c r="H47"/>
  <c r="G166"/>
  <c r="I36"/>
  <c r="I35"/>
  <c r="I38"/>
  <c r="I41"/>
  <c r="I42"/>
  <c r="I43"/>
  <c r="H166"/>
  <c r="I166"/>
  <c r="I45"/>
  <c r="I46"/>
  <c r="I47"/>
  <c r="G178"/>
  <c r="J36"/>
  <c r="J35"/>
  <c r="J38"/>
  <c r="J41"/>
  <c r="J42"/>
  <c r="J43"/>
  <c r="H178"/>
  <c r="I178"/>
  <c r="J45"/>
  <c r="J46"/>
  <c r="J47"/>
  <c r="G190"/>
  <c r="K36"/>
  <c r="K35"/>
  <c r="K38"/>
  <c r="K41"/>
  <c r="K42"/>
  <c r="K43"/>
  <c r="H190"/>
  <c r="I190"/>
  <c r="K45"/>
  <c r="K46"/>
  <c r="K47"/>
  <c r="G202"/>
  <c r="L36"/>
  <c r="L35"/>
  <c r="L37"/>
  <c r="L38"/>
  <c r="L41"/>
  <c r="L42"/>
  <c r="L43"/>
  <c r="H202"/>
  <c r="I202"/>
  <c r="L45"/>
  <c r="L46"/>
  <c r="L47"/>
  <c r="G214"/>
  <c r="M36"/>
  <c r="M35"/>
  <c r="M37"/>
  <c r="M38"/>
  <c r="M41"/>
  <c r="M42"/>
  <c r="M43"/>
  <c r="H214"/>
  <c r="I214"/>
  <c r="M45"/>
  <c r="M46"/>
  <c r="M47"/>
  <c r="G226"/>
  <c r="N36"/>
  <c r="N35"/>
  <c r="N37"/>
  <c r="N38"/>
  <c r="N41"/>
  <c r="N42"/>
  <c r="N43"/>
  <c r="H226"/>
  <c r="I226"/>
  <c r="N45"/>
  <c r="N46"/>
  <c r="N47"/>
  <c r="G238"/>
  <c r="O36"/>
  <c r="O35"/>
  <c r="O37"/>
  <c r="O38"/>
  <c r="O41"/>
  <c r="O42"/>
  <c r="O43"/>
  <c r="H238"/>
  <c r="I238"/>
  <c r="O45"/>
  <c r="O46"/>
  <c r="O47"/>
  <c r="B30"/>
  <c r="C30"/>
  <c r="D30"/>
  <c r="E30"/>
  <c r="F30"/>
  <c r="G30"/>
  <c r="H30"/>
  <c r="I30"/>
  <c r="J30"/>
  <c r="K30"/>
  <c r="L30"/>
  <c r="M30"/>
  <c r="N30"/>
  <c r="O30"/>
  <c r="O51"/>
  <c r="N51"/>
  <c r="O50"/>
  <c r="G250"/>
  <c r="P36"/>
  <c r="P35"/>
  <c r="P37"/>
  <c r="P38"/>
  <c r="P41"/>
  <c r="P42"/>
  <c r="P43"/>
  <c r="H250"/>
  <c r="I250"/>
  <c r="P45"/>
  <c r="P46"/>
  <c r="P47"/>
  <c r="P30"/>
  <c r="P51"/>
  <c r="P50"/>
  <c r="Q35"/>
  <c r="Q37"/>
  <c r="Q38"/>
  <c r="Q41"/>
  <c r="Q42"/>
  <c r="Q43"/>
  <c r="Q46"/>
  <c r="Q47"/>
  <c r="Q30"/>
  <c r="Q51"/>
  <c r="Q50"/>
  <c r="R35"/>
  <c r="R37"/>
  <c r="R38"/>
  <c r="R41"/>
  <c r="R42"/>
  <c r="R43"/>
  <c r="R46"/>
  <c r="R47"/>
  <c r="R30"/>
  <c r="R51"/>
  <c r="R50"/>
  <c r="S35"/>
  <c r="S37"/>
  <c r="S38"/>
  <c r="S41"/>
  <c r="S42"/>
  <c r="S43"/>
  <c r="S46"/>
  <c r="S47"/>
  <c r="S30"/>
  <c r="S51"/>
  <c r="S50"/>
  <c r="T35"/>
  <c r="T37"/>
  <c r="T38"/>
  <c r="T41"/>
  <c r="T42"/>
  <c r="T43"/>
  <c r="T46"/>
  <c r="T47"/>
  <c r="T30"/>
  <c r="T51"/>
  <c r="T50"/>
  <c r="U35"/>
  <c r="U37"/>
  <c r="U38"/>
  <c r="U41"/>
  <c r="U42"/>
  <c r="U43"/>
  <c r="U46"/>
  <c r="U47"/>
  <c r="U30"/>
  <c r="U51"/>
  <c r="U50"/>
  <c r="K51"/>
  <c r="J51"/>
  <c r="K50"/>
  <c r="L51"/>
  <c r="L50"/>
  <c r="M51"/>
  <c r="M50"/>
  <c r="N50"/>
  <c r="D51"/>
  <c r="C51"/>
  <c r="D50"/>
  <c r="E51"/>
  <c r="E50"/>
  <c r="F51"/>
  <c r="F50"/>
  <c r="G51"/>
  <c r="G50"/>
  <c r="H51"/>
  <c r="H50"/>
  <c r="I51"/>
  <c r="I50"/>
  <c r="J50"/>
  <c r="B51"/>
  <c r="C50"/>
  <c r="B48"/>
  <c r="C48"/>
  <c r="D48"/>
  <c r="E48"/>
  <c r="F48"/>
  <c r="G48"/>
  <c r="H48"/>
  <c r="I48"/>
  <c r="J48"/>
  <c r="L48"/>
  <c r="M48"/>
  <c r="N48"/>
  <c r="O48"/>
  <c r="P48"/>
  <c r="Q48"/>
  <c r="R48"/>
  <c r="S48"/>
  <c r="T48"/>
  <c r="U48"/>
  <c r="K48"/>
  <c r="U40"/>
  <c r="B53"/>
  <c r="E58"/>
</calcChain>
</file>

<file path=xl/sharedStrings.xml><?xml version="1.0" encoding="utf-8"?>
<sst xmlns="http://schemas.openxmlformats.org/spreadsheetml/2006/main" count="83" uniqueCount="82">
  <si>
    <t>*    Cash Surplus prior to providing for depreciation</t>
    <phoneticPr fontId="12" type="noConversion"/>
  </si>
  <si>
    <t>Assumed Annual Rise in Maintainence</t>
    <phoneticPr fontId="12" type="noConversion"/>
  </si>
  <si>
    <t>Interest Rate</t>
    <phoneticPr fontId="12" type="noConversion"/>
  </si>
  <si>
    <t>Capital Cost</t>
    <phoneticPr fontId="12" type="noConversion"/>
  </si>
  <si>
    <t>Payback Period (Months)</t>
    <phoneticPr fontId="12" type="noConversion"/>
  </si>
  <si>
    <t>**Changes to 12.5% if we do not obtain charitable status see http://www.revenue.ie/en/business/faqs-charities.html</t>
    <phoneticPr fontId="12" type="noConversion"/>
  </si>
  <si>
    <t>Variables</t>
    <phoneticPr fontId="12" type="noConversion"/>
  </si>
  <si>
    <t>Electric Sales</t>
    <phoneticPr fontId="12" type="noConversion"/>
  </si>
  <si>
    <t>Maintainence</t>
    <phoneticPr fontId="12" type="noConversion"/>
  </si>
  <si>
    <t>Interest</t>
    <phoneticPr fontId="12" type="noConversion"/>
  </si>
  <si>
    <t>Gross Profit</t>
    <phoneticPr fontId="12" type="noConversion"/>
  </si>
  <si>
    <t>Principal Repayment</t>
    <phoneticPr fontId="12" type="noConversion"/>
  </si>
  <si>
    <t>So on the above assumptuions, after ten years, the annual Surplus after tax should be</t>
    <phoneticPr fontId="12" type="noConversion"/>
  </si>
  <si>
    <t>Year 1</t>
    <phoneticPr fontId="12" type="noConversion"/>
  </si>
  <si>
    <t>Year 2</t>
    <phoneticPr fontId="12" type="noConversion"/>
  </si>
  <si>
    <t>Year 3</t>
    <phoneticPr fontId="12" type="noConversion"/>
  </si>
  <si>
    <t>Year 4</t>
    <phoneticPr fontId="12" type="noConversion"/>
  </si>
  <si>
    <t>Year 5</t>
    <phoneticPr fontId="12" type="noConversion"/>
  </si>
  <si>
    <t>Year 6</t>
    <phoneticPr fontId="12" type="noConversion"/>
  </si>
  <si>
    <t>Charitable Status - yes or no (lowercase)</t>
    <phoneticPr fontId="12" type="noConversion"/>
  </si>
  <si>
    <t>Year 7</t>
    <phoneticPr fontId="12" type="noConversion"/>
  </si>
  <si>
    <t>Year 8</t>
    <phoneticPr fontId="12" type="noConversion"/>
  </si>
  <si>
    <t>Year 9</t>
    <phoneticPr fontId="12" type="noConversion"/>
  </si>
  <si>
    <t>Year 10</t>
    <phoneticPr fontId="12" type="noConversion"/>
  </si>
  <si>
    <t>Capital Cost</t>
    <phoneticPr fontId="12" type="noConversion"/>
  </si>
  <si>
    <t>Grant/Outside Funding</t>
    <phoneticPr fontId="12" type="noConversion"/>
  </si>
  <si>
    <t>Net</t>
    <phoneticPr fontId="12" type="noConversion"/>
  </si>
  <si>
    <t>Balance to pay-off after 10 years</t>
    <phoneticPr fontId="12" type="noConversion"/>
  </si>
  <si>
    <t>Change any of the variable below (yellow) and examine the various different outcomes that may arise</t>
    <phoneticPr fontId="12" type="noConversion"/>
  </si>
  <si>
    <t>Land Rental</t>
    <phoneticPr fontId="12" type="noConversion"/>
  </si>
  <si>
    <t>Rent as % of Turnover</t>
    <phoneticPr fontId="12" type="noConversion"/>
  </si>
  <si>
    <t>Year 11</t>
    <phoneticPr fontId="12" type="noConversion"/>
  </si>
  <si>
    <t>Year 12</t>
    <phoneticPr fontId="12" type="noConversion"/>
  </si>
  <si>
    <t>Applicable Tax Rate**</t>
    <phoneticPr fontId="12" type="noConversion"/>
  </si>
  <si>
    <t>Year 13</t>
    <phoneticPr fontId="12" type="noConversion"/>
  </si>
  <si>
    <t>yes</t>
    <phoneticPr fontId="12" type="noConversion"/>
  </si>
  <si>
    <t>Surplus after Corporation Tax*</t>
    <phoneticPr fontId="12" type="noConversion"/>
  </si>
  <si>
    <t>Annual Surplus*</t>
    <phoneticPr fontId="12" type="noConversion"/>
  </si>
  <si>
    <t>Accumulated Surplus*</t>
    <phoneticPr fontId="12" type="noConversion"/>
  </si>
  <si>
    <t>CPT - assumed zero if accelerated capital allowances can be claimed ??? please check ???</t>
    <phoneticPr fontId="12" type="noConversion"/>
  </si>
  <si>
    <t>Accelerated Capital Allowances if non-charitable</t>
    <phoneticPr fontId="12" type="noConversion"/>
  </si>
  <si>
    <t>Year 14</t>
    <phoneticPr fontId="12" type="noConversion"/>
  </si>
  <si>
    <t>Year 15</t>
    <phoneticPr fontId="12" type="noConversion"/>
  </si>
  <si>
    <t>Capital Allowances</t>
    <phoneticPr fontId="12" type="noConversion"/>
  </si>
  <si>
    <t>Corporation Tax</t>
    <phoneticPr fontId="12" type="noConversion"/>
  </si>
  <si>
    <t>Month</t>
    <phoneticPr fontId="12" type="noConversion"/>
  </si>
  <si>
    <t>Year</t>
    <phoneticPr fontId="12" type="noConversion"/>
  </si>
  <si>
    <t>total</t>
    <phoneticPr fontId="12" type="noConversion"/>
  </si>
  <si>
    <t>As this is a  Community Project we suggest that farmers (service providers ????) involved in this Community Project might offer their land (services????) at some discount to the recommended rate.</t>
    <phoneticPr fontId="12" type="noConversion"/>
  </si>
  <si>
    <t>Decipering these, I estimate, and stand corrected, that he is talking about an average of between 1% and 1.5% decline each year.</t>
    <phoneticPr fontId="12" type="noConversion"/>
  </si>
  <si>
    <t>Accumulated Capital Allowances</t>
    <phoneticPr fontId="12" type="noConversion"/>
  </si>
  <si>
    <t>Turbine will have to be replaced after 20 yrs</t>
    <phoneticPr fontId="12" type="noConversion"/>
  </si>
  <si>
    <t>Capital inflation</t>
    <phoneticPr fontId="12" type="noConversion"/>
  </si>
  <si>
    <t>Year 16</t>
    <phoneticPr fontId="12" type="noConversion"/>
  </si>
  <si>
    <t>Year 17</t>
    <phoneticPr fontId="12" type="noConversion"/>
  </si>
  <si>
    <t>Year 18</t>
    <phoneticPr fontId="12" type="noConversion"/>
  </si>
  <si>
    <t>Year 19</t>
    <phoneticPr fontId="12" type="noConversion"/>
  </si>
  <si>
    <t>Year 20</t>
    <phoneticPr fontId="12" type="noConversion"/>
  </si>
  <si>
    <t>Depreciating Assets (estimate)*</t>
    <phoneticPr fontId="12" type="noConversion"/>
  </si>
  <si>
    <t>*Note: Depreciaing Assets are for this exercise those assets that will have to be replaced in the next 20 years</t>
    <phoneticPr fontId="12" type="noConversion"/>
  </si>
  <si>
    <t>Accumulated Provision for Replacement</t>
    <phoneticPr fontId="12" type="noConversion"/>
  </si>
  <si>
    <t>Replacement Cost (see note above)</t>
    <phoneticPr fontId="12" type="noConversion"/>
  </si>
  <si>
    <t>Taxable Profit</t>
    <phoneticPr fontId="12" type="noConversion"/>
  </si>
  <si>
    <t>All of the above</t>
    <phoneticPr fontId="12" type="noConversion"/>
  </si>
  <si>
    <t>Assumptions</t>
    <phoneticPr fontId="12" type="noConversion"/>
  </si>
  <si>
    <t>Loss of Efficiency factor - Annual loss</t>
    <phoneticPr fontId="12" type="noConversion"/>
  </si>
  <si>
    <t>Annual loss of efficiency (%)</t>
    <phoneticPr fontId="12" type="noConversion"/>
  </si>
  <si>
    <t>Land Rental First 10 Years Discount</t>
    <phoneticPr fontId="12" type="noConversion"/>
  </si>
  <si>
    <t>Real Annual Surplus after Depeciation</t>
    <phoneticPr fontId="12" type="noConversion"/>
  </si>
  <si>
    <t>Real Accumulated Surplus after Depeciation</t>
    <phoneticPr fontId="12" type="noConversion"/>
  </si>
  <si>
    <t xml:space="preserve">There are findings in the Report for the Renewable Energy Foundation by Gordon Hughes, Professor of Economics at the University of Edinburgh. </t>
    <phoneticPr fontId="12" type="noConversion"/>
  </si>
  <si>
    <t>after which it would rise substantially, as the loan repayments would have been completed.</t>
    <phoneticPr fontId="12" type="noConversion"/>
  </si>
  <si>
    <t>Interest Rate</t>
    <phoneticPr fontId="12" type="noConversion"/>
  </si>
  <si>
    <t>No of Payments</t>
    <phoneticPr fontId="12" type="noConversion"/>
  </si>
  <si>
    <t>Monthly Repayment</t>
    <phoneticPr fontId="12" type="noConversion"/>
  </si>
  <si>
    <t>Interest</t>
    <phoneticPr fontId="12" type="noConversion"/>
  </si>
  <si>
    <t>Principal</t>
    <phoneticPr fontId="12" type="noConversion"/>
  </si>
  <si>
    <t>Loan Amount</t>
    <phoneticPr fontId="12" type="noConversion"/>
  </si>
  <si>
    <t>Balance</t>
    <phoneticPr fontId="12" type="noConversion"/>
  </si>
  <si>
    <t>Annual Interest</t>
    <phoneticPr fontId="12" type="noConversion"/>
  </si>
  <si>
    <t>Annual Repayment</t>
    <phoneticPr fontId="12" type="noConversion"/>
  </si>
  <si>
    <t>Assumed Annual Rise in Electricity Prices</t>
    <phoneticPr fontId="12" type="noConversion"/>
  </si>
</sst>
</file>

<file path=xl/styles.xml><?xml version="1.0" encoding="utf-8"?>
<styleSheet xmlns="http://schemas.openxmlformats.org/spreadsheetml/2006/main">
  <numFmts count="4">
    <numFmt numFmtId="164" formatCode="&quot;€&quot;#,##0.00_);[Red]\(&quot;€&quot;#,##0.00\)"/>
    <numFmt numFmtId="165" formatCode="[$€-2]\ #,##0"/>
    <numFmt numFmtId="166" formatCode="0.0%"/>
    <numFmt numFmtId="167" formatCode="&quot;€&quot;#,##0"/>
  </numFmts>
  <fonts count="14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3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5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5" fontId="11" fillId="0" borderId="0" xfId="0" applyNumberFormat="1" applyFont="1"/>
    <xf numFmtId="167" fontId="0" fillId="0" borderId="0" xfId="0" applyNumberFormat="1"/>
    <xf numFmtId="0" fontId="0" fillId="3" borderId="0" xfId="0" applyFill="1"/>
    <xf numFmtId="0" fontId="11" fillId="3" borderId="0" xfId="0" applyFont="1" applyFill="1"/>
    <xf numFmtId="0" fontId="11" fillId="2" borderId="0" xfId="0" applyFont="1" applyFill="1"/>
    <xf numFmtId="0" fontId="0" fillId="2" borderId="0" xfId="0" applyFill="1"/>
    <xf numFmtId="0" fontId="10" fillId="0" borderId="0" xfId="0" applyFont="1"/>
    <xf numFmtId="166" fontId="0" fillId="4" borderId="0" xfId="0" applyNumberFormat="1" applyFill="1"/>
    <xf numFmtId="167" fontId="0" fillId="4" borderId="0" xfId="0" applyNumberFormat="1" applyFill="1"/>
    <xf numFmtId="0" fontId="0" fillId="4" borderId="0" xfId="0" applyFill="1"/>
    <xf numFmtId="0" fontId="9" fillId="0" borderId="0" xfId="0" applyFont="1"/>
    <xf numFmtId="165" fontId="7" fillId="0" borderId="0" xfId="0" applyNumberFormat="1" applyFont="1"/>
    <xf numFmtId="0" fontId="7" fillId="0" borderId="0" xfId="0" applyFont="1"/>
    <xf numFmtId="0" fontId="8" fillId="0" borderId="0" xfId="0" applyFont="1"/>
    <xf numFmtId="9" fontId="0" fillId="4" borderId="0" xfId="0" applyNumberFormat="1" applyFill="1"/>
    <xf numFmtId="165" fontId="7" fillId="5" borderId="0" xfId="0" applyNumberFormat="1" applyFont="1" applyFill="1"/>
    <xf numFmtId="0" fontId="6" fillId="0" borderId="0" xfId="0" applyFont="1"/>
    <xf numFmtId="165" fontId="13" fillId="6" borderId="0" xfId="0" applyNumberFormat="1" applyFont="1" applyFill="1"/>
    <xf numFmtId="166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0" fontId="3" fillId="2" borderId="0" xfId="0" applyNumberFormat="1" applyFont="1" applyFill="1"/>
    <xf numFmtId="165" fontId="0" fillId="0" borderId="0" xfId="0" applyNumberFormat="1"/>
    <xf numFmtId="10" fontId="0" fillId="4" borderId="0" xfId="0" applyNumberFormat="1" applyFill="1"/>
    <xf numFmtId="0" fontId="0" fillId="0" borderId="0" xfId="0" applyAlignment="1">
      <alignment vertical="top" wrapText="1"/>
    </xf>
    <xf numFmtId="0" fontId="1" fillId="9" borderId="0" xfId="0" applyFont="1" applyFill="1"/>
    <xf numFmtId="0" fontId="11" fillId="7" borderId="0" xfId="0" applyFont="1" applyFill="1"/>
    <xf numFmtId="0" fontId="5" fillId="7" borderId="0" xfId="0" applyFont="1" applyFill="1"/>
    <xf numFmtId="0" fontId="11" fillId="8" borderId="0" xfId="0" applyFont="1" applyFill="1"/>
  </cellXfs>
  <cellStyles count="1">
    <cellStyle name="Normal" xfId="0" builtinId="0"/>
  </cellStyles>
  <dxfs count="4"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U310"/>
  <sheetViews>
    <sheetView tabSelected="1" topLeftCell="A11" workbookViewId="0">
      <selection activeCell="E55" sqref="E55"/>
    </sheetView>
  </sheetViews>
  <sheetFormatPr baseColWidth="10" defaultRowHeight="13"/>
  <cols>
    <col min="1" max="1" width="37.140625" customWidth="1"/>
    <col min="2" max="2" width="11.5703125" customWidth="1"/>
    <col min="3" max="3" width="12.140625" customWidth="1"/>
    <col min="4" max="4" width="17.140625" customWidth="1"/>
    <col min="5" max="5" width="17.7109375" customWidth="1"/>
    <col min="7" max="7" width="12.7109375" customWidth="1"/>
    <col min="8" max="8" width="14.7109375" customWidth="1"/>
  </cols>
  <sheetData>
    <row r="2" spans="1:5">
      <c r="A2" s="18" t="s">
        <v>28</v>
      </c>
    </row>
    <row r="4" spans="1:5">
      <c r="A4" s="7" t="s">
        <v>6</v>
      </c>
    </row>
    <row r="5" spans="1:5">
      <c r="A5" s="27" t="s">
        <v>19</v>
      </c>
      <c r="C5" s="28" t="s">
        <v>35</v>
      </c>
    </row>
    <row r="6" spans="1:5">
      <c r="A6" t="s">
        <v>2</v>
      </c>
      <c r="C6" s="32">
        <v>3.7499999999999999E-2</v>
      </c>
    </row>
    <row r="7" spans="1:5">
      <c r="A7" t="s">
        <v>81</v>
      </c>
      <c r="C7" s="32">
        <v>0.05</v>
      </c>
    </row>
    <row r="8" spans="1:5">
      <c r="A8" t="s">
        <v>1</v>
      </c>
      <c r="C8" s="15">
        <v>3.5000000000000003E-2</v>
      </c>
    </row>
    <row r="9" spans="1:5">
      <c r="A9" t="s">
        <v>3</v>
      </c>
      <c r="C9" s="16">
        <v>507250</v>
      </c>
    </row>
    <row r="10" spans="1:5">
      <c r="A10" t="s">
        <v>25</v>
      </c>
      <c r="C10" s="16">
        <v>0</v>
      </c>
    </row>
    <row r="11" spans="1:5">
      <c r="A11" t="s">
        <v>4</v>
      </c>
      <c r="C11" s="17">
        <v>96</v>
      </c>
    </row>
    <row r="12" spans="1:5">
      <c r="A12" t="s">
        <v>30</v>
      </c>
      <c r="C12" s="22">
        <v>0.05</v>
      </c>
    </row>
    <row r="13" spans="1:5">
      <c r="A13" t="s">
        <v>67</v>
      </c>
      <c r="C13" s="22">
        <v>0.5</v>
      </c>
      <c r="E13" t="s">
        <v>48</v>
      </c>
    </row>
    <row r="14" spans="1:5">
      <c r="A14" t="s">
        <v>33</v>
      </c>
      <c r="C14" s="15">
        <f>IF(C5="no",12.5%,0%)</f>
        <v>0</v>
      </c>
      <c r="E14" t="s">
        <v>5</v>
      </c>
    </row>
    <row r="15" spans="1:5">
      <c r="A15" t="s">
        <v>58</v>
      </c>
      <c r="C15" s="16">
        <v>400000</v>
      </c>
    </row>
    <row r="16" spans="1:5">
      <c r="A16" t="s">
        <v>52</v>
      </c>
      <c r="C16" s="15">
        <v>0.03</v>
      </c>
    </row>
    <row r="17" spans="1:21">
      <c r="A17" t="s">
        <v>66</v>
      </c>
      <c r="C17" s="15">
        <v>0</v>
      </c>
      <c r="E17" t="s">
        <v>70</v>
      </c>
    </row>
    <row r="18" spans="1:21">
      <c r="C18" s="15"/>
      <c r="E18" t="s">
        <v>49</v>
      </c>
    </row>
    <row r="19" spans="1:21">
      <c r="C19" s="15"/>
    </row>
    <row r="20" spans="1:21">
      <c r="C20" s="26"/>
    </row>
    <row r="21" spans="1:21">
      <c r="A21" s="33" t="s">
        <v>59</v>
      </c>
      <c r="C21" s="26"/>
    </row>
    <row r="22" spans="1:21">
      <c r="A22" s="33"/>
      <c r="C22" s="26"/>
    </row>
    <row r="23" spans="1:21">
      <c r="A23" s="33"/>
      <c r="C23" s="26"/>
    </row>
    <row r="24" spans="1:21">
      <c r="C24" s="1"/>
    </row>
    <row r="25" spans="1:21">
      <c r="A25" s="20" t="s">
        <v>64</v>
      </c>
      <c r="C25" s="1"/>
    </row>
    <row r="26" spans="1:21">
      <c r="A26" s="21" t="s">
        <v>63</v>
      </c>
      <c r="C26" s="1"/>
    </row>
    <row r="27" spans="1:21">
      <c r="A27" t="s">
        <v>40</v>
      </c>
      <c r="C27" s="1"/>
    </row>
    <row r="28" spans="1:21">
      <c r="A28" t="s">
        <v>51</v>
      </c>
      <c r="C28" s="1"/>
    </row>
    <row r="29" spans="1:21">
      <c r="C29" s="1"/>
    </row>
    <row r="30" spans="1:21">
      <c r="A30" s="24" t="s">
        <v>61</v>
      </c>
      <c r="B30" s="9">
        <f>C15</f>
        <v>400000</v>
      </c>
      <c r="C30" s="9">
        <f>B30*(1+$C$16)</f>
        <v>412000</v>
      </c>
      <c r="D30" s="9">
        <f t="shared" ref="D30:P30" si="0">C30*(1+$C$16)</f>
        <v>424360</v>
      </c>
      <c r="E30" s="9">
        <f t="shared" si="0"/>
        <v>437090.8</v>
      </c>
      <c r="F30" s="9">
        <f t="shared" si="0"/>
        <v>450203.52399999998</v>
      </c>
      <c r="G30" s="9">
        <f t="shared" si="0"/>
        <v>463709.62971999997</v>
      </c>
      <c r="H30" s="9">
        <f t="shared" si="0"/>
        <v>477620.91861160001</v>
      </c>
      <c r="I30" s="9">
        <f t="shared" si="0"/>
        <v>491949.54616994801</v>
      </c>
      <c r="J30" s="9">
        <f t="shared" si="0"/>
        <v>506708.03255504643</v>
      </c>
      <c r="K30" s="9">
        <f t="shared" si="0"/>
        <v>521909.27353169787</v>
      </c>
      <c r="L30" s="9">
        <f t="shared" si="0"/>
        <v>537566.55173764878</v>
      </c>
      <c r="M30" s="9">
        <f t="shared" si="0"/>
        <v>553693.54828977829</v>
      </c>
      <c r="N30" s="9">
        <f t="shared" si="0"/>
        <v>570304.35473847168</v>
      </c>
      <c r="O30" s="9">
        <f t="shared" si="0"/>
        <v>587413.48538062582</v>
      </c>
      <c r="P30" s="9">
        <f t="shared" si="0"/>
        <v>605035.88994204463</v>
      </c>
      <c r="Q30" s="9">
        <f t="shared" ref="Q30:U30" si="1">P30*(1+$C$16)</f>
        <v>623186.96664030594</v>
      </c>
      <c r="R30" s="9">
        <f t="shared" si="1"/>
        <v>641882.57563951518</v>
      </c>
      <c r="S30" s="9">
        <f t="shared" si="1"/>
        <v>661139.05290870066</v>
      </c>
      <c r="T30" s="9">
        <f t="shared" si="1"/>
        <v>680973.22449596168</v>
      </c>
      <c r="U30" s="9">
        <f t="shared" si="1"/>
        <v>701402.4212308405</v>
      </c>
    </row>
    <row r="32" spans="1:21">
      <c r="B32" s="12" t="s">
        <v>13</v>
      </c>
      <c r="C32" s="12" t="s">
        <v>14</v>
      </c>
      <c r="D32" s="12" t="s">
        <v>15</v>
      </c>
      <c r="E32" s="12" t="s">
        <v>16</v>
      </c>
      <c r="F32" s="12" t="s">
        <v>17</v>
      </c>
      <c r="G32" s="12" t="s">
        <v>18</v>
      </c>
      <c r="H32" s="12" t="s">
        <v>20</v>
      </c>
      <c r="I32" s="12" t="s">
        <v>21</v>
      </c>
      <c r="J32" s="12" t="s">
        <v>22</v>
      </c>
      <c r="K32" s="12" t="s">
        <v>23</v>
      </c>
      <c r="L32" s="12" t="s">
        <v>31</v>
      </c>
      <c r="M32" s="12" t="s">
        <v>32</v>
      </c>
      <c r="N32" s="12" t="s">
        <v>34</v>
      </c>
      <c r="O32" s="12" t="s">
        <v>41</v>
      </c>
      <c r="P32" s="12" t="s">
        <v>42</v>
      </c>
      <c r="Q32" s="12" t="s">
        <v>53</v>
      </c>
      <c r="R32" s="12" t="s">
        <v>54</v>
      </c>
      <c r="S32" s="12" t="s">
        <v>55</v>
      </c>
      <c r="T32" s="12" t="s">
        <v>56</v>
      </c>
      <c r="U32" s="12" t="s">
        <v>57</v>
      </c>
    </row>
    <row r="33" spans="1:21">
      <c r="A33" s="29" t="s">
        <v>65</v>
      </c>
      <c r="B33" s="12"/>
      <c r="C33" s="30">
        <f>C17</f>
        <v>0</v>
      </c>
      <c r="D33" s="30">
        <f>C33</f>
        <v>0</v>
      </c>
      <c r="E33" s="30">
        <f t="shared" ref="E33:U33" si="2">D33</f>
        <v>0</v>
      </c>
      <c r="F33" s="30">
        <f t="shared" si="2"/>
        <v>0</v>
      </c>
      <c r="G33" s="30">
        <f t="shared" si="2"/>
        <v>0</v>
      </c>
      <c r="H33" s="30">
        <f t="shared" si="2"/>
        <v>0</v>
      </c>
      <c r="I33" s="30">
        <f t="shared" si="2"/>
        <v>0</v>
      </c>
      <c r="J33" s="30">
        <f t="shared" si="2"/>
        <v>0</v>
      </c>
      <c r="K33" s="30">
        <f t="shared" si="2"/>
        <v>0</v>
      </c>
      <c r="L33" s="30">
        <f t="shared" si="2"/>
        <v>0</v>
      </c>
      <c r="M33" s="30">
        <f t="shared" si="2"/>
        <v>0</v>
      </c>
      <c r="N33" s="30">
        <f t="shared" si="2"/>
        <v>0</v>
      </c>
      <c r="O33" s="30">
        <f t="shared" si="2"/>
        <v>0</v>
      </c>
      <c r="P33" s="30">
        <f t="shared" si="2"/>
        <v>0</v>
      </c>
      <c r="Q33" s="30">
        <f t="shared" si="2"/>
        <v>0</v>
      </c>
      <c r="R33" s="30">
        <f t="shared" si="2"/>
        <v>0</v>
      </c>
      <c r="S33" s="30">
        <f t="shared" si="2"/>
        <v>0</v>
      </c>
      <c r="T33" s="30">
        <f t="shared" si="2"/>
        <v>0</v>
      </c>
      <c r="U33" s="30">
        <f t="shared" si="2"/>
        <v>0</v>
      </c>
    </row>
    <row r="34" spans="1:21">
      <c r="A34" s="12" t="s">
        <v>7</v>
      </c>
      <c r="B34" s="5">
        <v>82200</v>
      </c>
      <c r="C34" s="5">
        <f>B34*(1+$C$7)*(1-$C$33)</f>
        <v>86310</v>
      </c>
      <c r="D34" s="5">
        <f>C34*(1+$C$7)*(1-$C$33)</f>
        <v>90625.5</v>
      </c>
      <c r="E34" s="5">
        <f t="shared" ref="E34:U34" si="3">D34*(1+$C$7)*(1-$C$33)</f>
        <v>95156.775000000009</v>
      </c>
      <c r="F34" s="5">
        <f t="shared" si="3"/>
        <v>99914.613750000019</v>
      </c>
      <c r="G34" s="5">
        <f t="shared" si="3"/>
        <v>104910.34443750003</v>
      </c>
      <c r="H34" s="5">
        <f t="shared" si="3"/>
        <v>110155.86165937503</v>
      </c>
      <c r="I34" s="5">
        <f t="shared" si="3"/>
        <v>115663.65474234379</v>
      </c>
      <c r="J34" s="5">
        <f t="shared" si="3"/>
        <v>121446.83747946098</v>
      </c>
      <c r="K34" s="5">
        <f t="shared" si="3"/>
        <v>127519.17935343404</v>
      </c>
      <c r="L34" s="5">
        <f t="shared" si="3"/>
        <v>133895.13832110574</v>
      </c>
      <c r="M34" s="5">
        <f t="shared" si="3"/>
        <v>140589.89523716102</v>
      </c>
      <c r="N34" s="5">
        <f t="shared" si="3"/>
        <v>147619.38999901907</v>
      </c>
      <c r="O34" s="5">
        <f t="shared" si="3"/>
        <v>155000.35949897004</v>
      </c>
      <c r="P34" s="5">
        <f t="shared" si="3"/>
        <v>162750.37747391855</v>
      </c>
      <c r="Q34" s="5">
        <f t="shared" si="3"/>
        <v>170887.89634761447</v>
      </c>
      <c r="R34" s="5">
        <f t="shared" si="3"/>
        <v>179432.2911649952</v>
      </c>
      <c r="S34" s="5">
        <f t="shared" si="3"/>
        <v>188403.90572324497</v>
      </c>
      <c r="T34" s="5">
        <f t="shared" si="3"/>
        <v>197824.10100940723</v>
      </c>
      <c r="U34" s="5">
        <f t="shared" si="3"/>
        <v>207715.30605987759</v>
      </c>
    </row>
    <row r="35" spans="1:21">
      <c r="A35" s="12" t="s">
        <v>8</v>
      </c>
      <c r="B35" s="5">
        <v>6555</v>
      </c>
      <c r="C35" s="5">
        <f t="shared" ref="C35:K35" si="4">B35*(1+$C$8)</f>
        <v>6784.4249999999993</v>
      </c>
      <c r="D35" s="5">
        <f t="shared" si="4"/>
        <v>7021.8798749999987</v>
      </c>
      <c r="E35" s="5">
        <f t="shared" si="4"/>
        <v>7267.6456706249983</v>
      </c>
      <c r="F35" s="5">
        <f t="shared" si="4"/>
        <v>7522.013269096873</v>
      </c>
      <c r="G35" s="5">
        <f t="shared" si="4"/>
        <v>7785.2837335152626</v>
      </c>
      <c r="H35" s="5">
        <f t="shared" si="4"/>
        <v>8057.7686641882965</v>
      </c>
      <c r="I35" s="5">
        <f t="shared" si="4"/>
        <v>8339.7905674348858</v>
      </c>
      <c r="J35" s="5">
        <f t="shared" si="4"/>
        <v>8631.6832372951067</v>
      </c>
      <c r="K35" s="5">
        <f t="shared" si="4"/>
        <v>8933.792150600435</v>
      </c>
      <c r="L35" s="5">
        <f t="shared" ref="L35" si="5">K35*(1+$C$8)</f>
        <v>9246.4748758714486</v>
      </c>
      <c r="M35" s="5">
        <f t="shared" ref="M35" si="6">L35*(1+$C$8)</f>
        <v>9570.1014965269478</v>
      </c>
      <c r="N35" s="5">
        <f t="shared" ref="N35" si="7">M35*(1+$C$8)</f>
        <v>9905.0550489053894</v>
      </c>
      <c r="O35" s="5">
        <f t="shared" ref="O35" si="8">N35*(1+$C$8)</f>
        <v>10251.731975617076</v>
      </c>
      <c r="P35" s="5">
        <f t="shared" ref="P35" si="9">O35*(1+$C$8)</f>
        <v>10610.542594763674</v>
      </c>
      <c r="Q35" s="5">
        <f t="shared" ref="Q35" si="10">P35*(1+$C$8)</f>
        <v>10981.911585580401</v>
      </c>
      <c r="R35" s="5">
        <f t="shared" ref="R35" si="11">Q35*(1+$C$8)</f>
        <v>11366.278491075715</v>
      </c>
      <c r="S35" s="5">
        <f t="shared" ref="S35" si="12">R35*(1+$C$8)</f>
        <v>11764.098238263363</v>
      </c>
      <c r="T35" s="5">
        <f t="shared" ref="T35" si="13">S35*(1+$C$8)</f>
        <v>12175.84167660258</v>
      </c>
      <c r="U35" s="5">
        <f t="shared" ref="U35" si="14">T35*(1+$C$8)</f>
        <v>12601.996135283669</v>
      </c>
    </row>
    <row r="36" spans="1:21">
      <c r="A36" s="12" t="s">
        <v>9</v>
      </c>
      <c r="B36" s="5">
        <f>G82</f>
        <v>18075.8781103295</v>
      </c>
      <c r="C36" s="5">
        <f>G94</f>
        <v>15961.746092323245</v>
      </c>
      <c r="D36" s="5">
        <f>G106</f>
        <v>13766.957205185538</v>
      </c>
      <c r="E36" s="5">
        <f>G118</f>
        <v>11488.434285105079</v>
      </c>
      <c r="F36" s="5">
        <f>G130</f>
        <v>9122.9827704937779</v>
      </c>
      <c r="G36" s="5">
        <f>G142</f>
        <v>6667.2862231097652</v>
      </c>
      <c r="H36" s="5">
        <f>G154</f>
        <v>4117.9016783055567</v>
      </c>
      <c r="I36" s="5">
        <f>G166</f>
        <v>1471.2548178821239</v>
      </c>
      <c r="J36" s="5">
        <f>G178</f>
        <v>3.035438567167148E-10</v>
      </c>
      <c r="K36" s="5">
        <f>G190</f>
        <v>3.035438567167148E-10</v>
      </c>
      <c r="L36" s="5">
        <f>G202</f>
        <v>0</v>
      </c>
      <c r="M36" s="5">
        <f>G214</f>
        <v>0</v>
      </c>
      <c r="N36" s="5">
        <f>G226</f>
        <v>0</v>
      </c>
      <c r="O36" s="5">
        <f>G238</f>
        <v>0</v>
      </c>
      <c r="P36" s="5">
        <f>G250</f>
        <v>0</v>
      </c>
      <c r="Q36" s="5">
        <f>G262</f>
        <v>0</v>
      </c>
      <c r="R36" s="5">
        <f>G274</f>
        <v>0</v>
      </c>
      <c r="S36" s="5">
        <f>G286</f>
        <v>0</v>
      </c>
      <c r="T36" s="5">
        <f>G298</f>
        <v>0</v>
      </c>
      <c r="U36" s="5">
        <f>G310</f>
        <v>0</v>
      </c>
    </row>
    <row r="37" spans="1:21">
      <c r="A37" s="12" t="s">
        <v>29</v>
      </c>
      <c r="B37" s="5">
        <f>B34*$C$12*(1-$C$13)</f>
        <v>2055</v>
      </c>
      <c r="C37" s="5">
        <f t="shared" ref="C37:K37" si="15">C34*$C$12*(1-$C$13)</f>
        <v>2157.75</v>
      </c>
      <c r="D37" s="5">
        <f t="shared" si="15"/>
        <v>2265.6375000000003</v>
      </c>
      <c r="E37" s="5">
        <f t="shared" si="15"/>
        <v>2378.9193750000004</v>
      </c>
      <c r="F37" s="5">
        <f t="shared" si="15"/>
        <v>2497.8653437500006</v>
      </c>
      <c r="G37" s="5">
        <f t="shared" si="15"/>
        <v>2622.7586109375006</v>
      </c>
      <c r="H37" s="5">
        <f t="shared" si="15"/>
        <v>2753.896541484376</v>
      </c>
      <c r="I37" s="5">
        <f t="shared" si="15"/>
        <v>2891.5913685585947</v>
      </c>
      <c r="J37" s="5">
        <f t="shared" si="15"/>
        <v>3036.1709369865248</v>
      </c>
      <c r="K37" s="5">
        <f t="shared" si="15"/>
        <v>3187.9794838358512</v>
      </c>
      <c r="L37" s="5">
        <f t="shared" ref="L37:P37" si="16">L34*$C$12</f>
        <v>6694.7569160552875</v>
      </c>
      <c r="M37" s="5">
        <f t="shared" si="16"/>
        <v>7029.4947618580518</v>
      </c>
      <c r="N37" s="5">
        <f t="shared" si="16"/>
        <v>7380.9694999509538</v>
      </c>
      <c r="O37" s="5">
        <f t="shared" si="16"/>
        <v>7750.0179749485023</v>
      </c>
      <c r="P37" s="5">
        <f t="shared" si="16"/>
        <v>8137.5188736959281</v>
      </c>
      <c r="Q37" s="5">
        <f t="shared" ref="Q37:U37" si="17">Q34*$C$12</f>
        <v>8544.3948173807239</v>
      </c>
      <c r="R37" s="5">
        <f t="shared" si="17"/>
        <v>8971.6145582497611</v>
      </c>
      <c r="S37" s="5">
        <f t="shared" si="17"/>
        <v>9420.1952861622485</v>
      </c>
      <c r="T37" s="5">
        <f t="shared" si="17"/>
        <v>9891.205050470362</v>
      </c>
      <c r="U37" s="5">
        <f t="shared" si="17"/>
        <v>10385.765302993881</v>
      </c>
    </row>
    <row r="38" spans="1:21">
      <c r="A38" s="12" t="s">
        <v>10</v>
      </c>
      <c r="B38" s="5">
        <f>B34-B35-B36-B37</f>
        <v>55514.121889670496</v>
      </c>
      <c r="C38" s="5">
        <f t="shared" ref="C38:P38" si="18">C34-C35-C36-C37</f>
        <v>61406.078907676754</v>
      </c>
      <c r="D38" s="5">
        <f t="shared" si="18"/>
        <v>67571.025419814468</v>
      </c>
      <c r="E38" s="5">
        <f t="shared" si="18"/>
        <v>74021.775669269933</v>
      </c>
      <c r="F38" s="5">
        <f t="shared" si="18"/>
        <v>80771.752366659362</v>
      </c>
      <c r="G38" s="5">
        <f t="shared" si="18"/>
        <v>87835.015869937502</v>
      </c>
      <c r="H38" s="5">
        <f t="shared" si="18"/>
        <v>95226.294775396818</v>
      </c>
      <c r="I38" s="5">
        <f t="shared" si="18"/>
        <v>102961.01798846817</v>
      </c>
      <c r="J38" s="5">
        <f t="shared" si="18"/>
        <v>109778.98330517905</v>
      </c>
      <c r="K38" s="5">
        <f t="shared" si="18"/>
        <v>115397.40771899745</v>
      </c>
      <c r="L38" s="5">
        <f t="shared" si="18"/>
        <v>117953.90652917902</v>
      </c>
      <c r="M38" s="5">
        <f t="shared" si="18"/>
        <v>123990.29897877603</v>
      </c>
      <c r="N38" s="5">
        <f t="shared" si="18"/>
        <v>130333.36545016272</v>
      </c>
      <c r="O38" s="5">
        <f t="shared" si="18"/>
        <v>136998.60954840446</v>
      </c>
      <c r="P38" s="5">
        <f t="shared" si="18"/>
        <v>144002.31600545894</v>
      </c>
      <c r="Q38" s="5">
        <f t="shared" ref="Q38:U38" si="19">Q34-Q35-Q36-Q37</f>
        <v>151361.58994465333</v>
      </c>
      <c r="R38" s="5">
        <f t="shared" si="19"/>
        <v>159094.39811566973</v>
      </c>
      <c r="S38" s="5">
        <f t="shared" si="19"/>
        <v>167219.61219881935</v>
      </c>
      <c r="T38" s="5">
        <f t="shared" si="19"/>
        <v>175757.05428233428</v>
      </c>
      <c r="U38" s="5">
        <f t="shared" si="19"/>
        <v>184727.54462160004</v>
      </c>
    </row>
    <row r="39" spans="1:21">
      <c r="A39" s="12" t="s">
        <v>43</v>
      </c>
      <c r="B39" s="5">
        <f>IF(C5="no",B38,0)</f>
        <v>0</v>
      </c>
      <c r="C39" s="5">
        <f>IF($C$5="no",IF(C38&lt;($B$66-B40),C38,$B$66-B40),0)</f>
        <v>0</v>
      </c>
      <c r="D39" s="5">
        <f t="shared" ref="D39:U39" si="20">IF($C$5="no",IF(D38&lt;($B$66-C40),D38,$B$66-C40),0)</f>
        <v>0</v>
      </c>
      <c r="E39" s="5">
        <f t="shared" si="20"/>
        <v>0</v>
      </c>
      <c r="F39" s="5">
        <f t="shared" si="20"/>
        <v>0</v>
      </c>
      <c r="G39" s="5">
        <f t="shared" si="20"/>
        <v>0</v>
      </c>
      <c r="H39" s="5">
        <f t="shared" si="20"/>
        <v>0</v>
      </c>
      <c r="I39" s="5">
        <f t="shared" si="20"/>
        <v>0</v>
      </c>
      <c r="J39" s="5">
        <f t="shared" si="20"/>
        <v>0</v>
      </c>
      <c r="K39" s="5">
        <f t="shared" si="20"/>
        <v>0</v>
      </c>
      <c r="L39" s="5">
        <f t="shared" si="20"/>
        <v>0</v>
      </c>
      <c r="M39" s="5">
        <f t="shared" si="20"/>
        <v>0</v>
      </c>
      <c r="N39" s="5">
        <f t="shared" si="20"/>
        <v>0</v>
      </c>
      <c r="O39" s="5">
        <f t="shared" si="20"/>
        <v>0</v>
      </c>
      <c r="P39" s="5">
        <f t="shared" si="20"/>
        <v>0</v>
      </c>
      <c r="Q39" s="5">
        <f t="shared" si="20"/>
        <v>0</v>
      </c>
      <c r="R39" s="5">
        <f t="shared" si="20"/>
        <v>0</v>
      </c>
      <c r="S39" s="5">
        <f t="shared" si="20"/>
        <v>0</v>
      </c>
      <c r="T39" s="5">
        <f t="shared" si="20"/>
        <v>0</v>
      </c>
      <c r="U39" s="5">
        <f t="shared" si="20"/>
        <v>0</v>
      </c>
    </row>
    <row r="40" spans="1:21">
      <c r="A40" s="12" t="s">
        <v>50</v>
      </c>
      <c r="B40" s="5">
        <f>B39</f>
        <v>0</v>
      </c>
      <c r="C40" s="5">
        <f>B40+C39</f>
        <v>0</v>
      </c>
      <c r="D40" s="5">
        <f t="shared" ref="D40:P40" si="21">C40+D39</f>
        <v>0</v>
      </c>
      <c r="E40" s="5">
        <f t="shared" si="21"/>
        <v>0</v>
      </c>
      <c r="F40" s="5">
        <f t="shared" si="21"/>
        <v>0</v>
      </c>
      <c r="G40" s="5">
        <f t="shared" si="21"/>
        <v>0</v>
      </c>
      <c r="H40" s="5">
        <f t="shared" si="21"/>
        <v>0</v>
      </c>
      <c r="I40" s="5">
        <f t="shared" si="21"/>
        <v>0</v>
      </c>
      <c r="J40" s="5">
        <f t="shared" si="21"/>
        <v>0</v>
      </c>
      <c r="K40" s="5">
        <f t="shared" si="21"/>
        <v>0</v>
      </c>
      <c r="L40" s="5">
        <f t="shared" si="21"/>
        <v>0</v>
      </c>
      <c r="M40" s="5">
        <f t="shared" si="21"/>
        <v>0</v>
      </c>
      <c r="N40" s="5">
        <f t="shared" si="21"/>
        <v>0</v>
      </c>
      <c r="O40" s="5">
        <f t="shared" si="21"/>
        <v>0</v>
      </c>
      <c r="P40" s="5">
        <f t="shared" si="21"/>
        <v>0</v>
      </c>
      <c r="Q40" s="5">
        <f t="shared" ref="Q40" si="22">P40+Q39</f>
        <v>0</v>
      </c>
      <c r="R40" s="5">
        <f t="shared" ref="R40" si="23">Q40+R39</f>
        <v>0</v>
      </c>
      <c r="S40" s="5">
        <f t="shared" ref="S40" si="24">R40+S39</f>
        <v>0</v>
      </c>
      <c r="T40" s="5">
        <f t="shared" ref="T40" si="25">S40+T39</f>
        <v>0</v>
      </c>
      <c r="U40" s="5">
        <f t="shared" ref="U40" si="26">T40+U39</f>
        <v>0</v>
      </c>
    </row>
    <row r="41" spans="1:21">
      <c r="A41" s="12" t="s">
        <v>62</v>
      </c>
      <c r="B41" s="5">
        <f>B38-B39</f>
        <v>55514.121889670496</v>
      </c>
      <c r="C41" s="5">
        <f t="shared" ref="C41:P41" si="27">C38-C39</f>
        <v>61406.078907676754</v>
      </c>
      <c r="D41" s="5">
        <f t="shared" si="27"/>
        <v>67571.025419814468</v>
      </c>
      <c r="E41" s="5">
        <f t="shared" si="27"/>
        <v>74021.775669269933</v>
      </c>
      <c r="F41" s="5">
        <f t="shared" si="27"/>
        <v>80771.752366659362</v>
      </c>
      <c r="G41" s="5">
        <f t="shared" si="27"/>
        <v>87835.015869937502</v>
      </c>
      <c r="H41" s="5">
        <f t="shared" si="27"/>
        <v>95226.294775396818</v>
      </c>
      <c r="I41" s="5">
        <f t="shared" si="27"/>
        <v>102961.01798846817</v>
      </c>
      <c r="J41" s="5">
        <f t="shared" si="27"/>
        <v>109778.98330517905</v>
      </c>
      <c r="K41" s="5">
        <f t="shared" si="27"/>
        <v>115397.40771899745</v>
      </c>
      <c r="L41" s="5">
        <f t="shared" si="27"/>
        <v>117953.90652917902</v>
      </c>
      <c r="M41" s="5">
        <f t="shared" si="27"/>
        <v>123990.29897877603</v>
      </c>
      <c r="N41" s="5">
        <f t="shared" si="27"/>
        <v>130333.36545016272</v>
      </c>
      <c r="O41" s="5">
        <f t="shared" si="27"/>
        <v>136998.60954840446</v>
      </c>
      <c r="P41" s="5">
        <f t="shared" si="27"/>
        <v>144002.31600545894</v>
      </c>
      <c r="Q41" s="5">
        <f t="shared" ref="Q41:U41" si="28">Q38-Q39</f>
        <v>151361.58994465333</v>
      </c>
      <c r="R41" s="5">
        <f t="shared" si="28"/>
        <v>159094.39811566973</v>
      </c>
      <c r="S41" s="5">
        <f t="shared" si="28"/>
        <v>167219.61219881935</v>
      </c>
      <c r="T41" s="5">
        <f t="shared" si="28"/>
        <v>175757.05428233428</v>
      </c>
      <c r="U41" s="5">
        <f t="shared" si="28"/>
        <v>184727.54462160004</v>
      </c>
    </row>
    <row r="42" spans="1:21">
      <c r="A42" s="12" t="s">
        <v>44</v>
      </c>
      <c r="B42" s="5">
        <f>IF(B41=0,0,B41*$C$14)</f>
        <v>0</v>
      </c>
      <c r="C42" s="5">
        <f t="shared" ref="C42:P42" si="29">IF(C41=0,0,C41*$C$14)</f>
        <v>0</v>
      </c>
      <c r="D42" s="5">
        <f t="shared" si="29"/>
        <v>0</v>
      </c>
      <c r="E42" s="5">
        <f t="shared" si="29"/>
        <v>0</v>
      </c>
      <c r="F42" s="5">
        <f t="shared" si="29"/>
        <v>0</v>
      </c>
      <c r="G42" s="5">
        <f t="shared" si="29"/>
        <v>0</v>
      </c>
      <c r="H42" s="5">
        <f t="shared" si="29"/>
        <v>0</v>
      </c>
      <c r="I42" s="5">
        <f t="shared" si="29"/>
        <v>0</v>
      </c>
      <c r="J42" s="5">
        <f t="shared" si="29"/>
        <v>0</v>
      </c>
      <c r="K42" s="5">
        <f t="shared" si="29"/>
        <v>0</v>
      </c>
      <c r="L42" s="5">
        <f t="shared" si="29"/>
        <v>0</v>
      </c>
      <c r="M42" s="5">
        <f t="shared" si="29"/>
        <v>0</v>
      </c>
      <c r="N42" s="5">
        <f t="shared" si="29"/>
        <v>0</v>
      </c>
      <c r="O42" s="5">
        <f t="shared" si="29"/>
        <v>0</v>
      </c>
      <c r="P42" s="5">
        <f t="shared" si="29"/>
        <v>0</v>
      </c>
      <c r="Q42" s="5">
        <f t="shared" ref="Q42:U42" si="30">IF(Q41=0,0,Q41*$C$14)</f>
        <v>0</v>
      </c>
      <c r="R42" s="5">
        <f t="shared" si="30"/>
        <v>0</v>
      </c>
      <c r="S42" s="5">
        <f t="shared" si="30"/>
        <v>0</v>
      </c>
      <c r="T42" s="5">
        <f t="shared" si="30"/>
        <v>0</v>
      </c>
      <c r="U42" s="5">
        <f t="shared" si="30"/>
        <v>0</v>
      </c>
    </row>
    <row r="43" spans="1:21">
      <c r="A43" s="12" t="s">
        <v>36</v>
      </c>
      <c r="B43" s="5">
        <f>B38-B42</f>
        <v>55514.121889670496</v>
      </c>
      <c r="C43" s="5">
        <f t="shared" ref="C43:P43" si="31">C38-C42</f>
        <v>61406.078907676754</v>
      </c>
      <c r="D43" s="5">
        <f t="shared" si="31"/>
        <v>67571.025419814468</v>
      </c>
      <c r="E43" s="5">
        <f t="shared" si="31"/>
        <v>74021.775669269933</v>
      </c>
      <c r="F43" s="5">
        <f t="shared" si="31"/>
        <v>80771.752366659362</v>
      </c>
      <c r="G43" s="5">
        <f t="shared" si="31"/>
        <v>87835.015869937502</v>
      </c>
      <c r="H43" s="5">
        <f t="shared" si="31"/>
        <v>95226.294775396818</v>
      </c>
      <c r="I43" s="5">
        <f t="shared" si="31"/>
        <v>102961.01798846817</v>
      </c>
      <c r="J43" s="5">
        <f t="shared" si="31"/>
        <v>109778.98330517905</v>
      </c>
      <c r="K43" s="5">
        <f t="shared" si="31"/>
        <v>115397.40771899745</v>
      </c>
      <c r="L43" s="5">
        <f t="shared" si="31"/>
        <v>117953.90652917902</v>
      </c>
      <c r="M43" s="5">
        <f t="shared" si="31"/>
        <v>123990.29897877603</v>
      </c>
      <c r="N43" s="5">
        <f t="shared" si="31"/>
        <v>130333.36545016272</v>
      </c>
      <c r="O43" s="5">
        <f t="shared" si="31"/>
        <v>136998.60954840446</v>
      </c>
      <c r="P43" s="5">
        <f t="shared" si="31"/>
        <v>144002.31600545894</v>
      </c>
      <c r="Q43" s="5">
        <f t="shared" ref="Q43:U43" si="32">Q38-Q42</f>
        <v>151361.58994465333</v>
      </c>
      <c r="R43" s="5">
        <f t="shared" si="32"/>
        <v>159094.39811566973</v>
      </c>
      <c r="S43" s="5">
        <f t="shared" si="32"/>
        <v>167219.61219881935</v>
      </c>
      <c r="T43" s="5">
        <f t="shared" si="32"/>
        <v>175757.05428233428</v>
      </c>
      <c r="U43" s="5">
        <f t="shared" si="32"/>
        <v>184727.54462160004</v>
      </c>
    </row>
    <row r="44" spans="1:21">
      <c r="A44" s="13"/>
    </row>
    <row r="45" spans="1:21">
      <c r="A45" s="12" t="s">
        <v>11</v>
      </c>
      <c r="B45" s="5">
        <f>I82</f>
        <v>55414.427037511283</v>
      </c>
      <c r="C45" s="5">
        <f>I94</f>
        <v>57528.559055517559</v>
      </c>
      <c r="D45" s="5">
        <f>I106</f>
        <v>59723.347942655266</v>
      </c>
      <c r="E45" s="5">
        <f>I118</f>
        <v>62001.870862735712</v>
      </c>
      <c r="F45" s="5">
        <f>I130</f>
        <v>64367.322377347009</v>
      </c>
      <c r="G45" s="5">
        <f>I142</f>
        <v>66823.018924731034</v>
      </c>
      <c r="H45" s="5">
        <f>I154</f>
        <v>69372.403469535246</v>
      </c>
      <c r="I45" s="5">
        <f>I166</f>
        <v>72019.050329958671</v>
      </c>
      <c r="J45" s="5">
        <f>I178</f>
        <v>0</v>
      </c>
      <c r="K45" s="5">
        <f>I190</f>
        <v>0</v>
      </c>
      <c r="L45" s="5">
        <f>I202</f>
        <v>0</v>
      </c>
      <c r="M45" s="5">
        <f>I214</f>
        <v>0</v>
      </c>
      <c r="N45" s="5">
        <f>I226</f>
        <v>0</v>
      </c>
      <c r="O45" s="5">
        <f>I238</f>
        <v>0</v>
      </c>
      <c r="P45" s="5">
        <f>I250</f>
        <v>0</v>
      </c>
      <c r="Q45" s="5">
        <f>I262</f>
        <v>0</v>
      </c>
      <c r="R45" s="5">
        <f>I274</f>
        <v>0</v>
      </c>
      <c r="S45" s="5">
        <f>I286</f>
        <v>0</v>
      </c>
      <c r="T45" s="5">
        <f>I298</f>
        <v>0</v>
      </c>
      <c r="U45" s="5">
        <f>I310</f>
        <v>0</v>
      </c>
    </row>
    <row r="46" spans="1:21">
      <c r="A46" s="12" t="s">
        <v>37</v>
      </c>
      <c r="B46" s="5">
        <f>B43-B45</f>
        <v>99.694852159213042</v>
      </c>
      <c r="C46" s="5">
        <f t="shared" ref="C46:P46" si="33">C43-C45</f>
        <v>3877.5198521591956</v>
      </c>
      <c r="D46" s="5">
        <f t="shared" si="33"/>
        <v>7847.6774771592027</v>
      </c>
      <c r="E46" s="5">
        <f t="shared" si="33"/>
        <v>12019.904806534221</v>
      </c>
      <c r="F46" s="5">
        <f t="shared" si="33"/>
        <v>16404.429989312353</v>
      </c>
      <c r="G46" s="5">
        <f t="shared" si="33"/>
        <v>21011.996945206469</v>
      </c>
      <c r="H46" s="5">
        <f t="shared" si="33"/>
        <v>25853.891305861573</v>
      </c>
      <c r="I46" s="5">
        <f t="shared" si="33"/>
        <v>30941.9676585095</v>
      </c>
      <c r="J46" s="5">
        <f t="shared" si="33"/>
        <v>109778.98330517905</v>
      </c>
      <c r="K46" s="19">
        <f t="shared" si="33"/>
        <v>115397.40771899745</v>
      </c>
      <c r="L46" s="23">
        <f t="shared" si="33"/>
        <v>117953.90652917902</v>
      </c>
      <c r="M46" s="23">
        <f t="shared" si="33"/>
        <v>123990.29897877603</v>
      </c>
      <c r="N46" s="23">
        <f t="shared" si="33"/>
        <v>130333.36545016272</v>
      </c>
      <c r="O46" s="23">
        <f t="shared" si="33"/>
        <v>136998.60954840446</v>
      </c>
      <c r="P46" s="23">
        <f t="shared" si="33"/>
        <v>144002.31600545894</v>
      </c>
      <c r="Q46" s="23">
        <f t="shared" ref="Q46:U46" si="34">Q43-Q45</f>
        <v>151361.58994465333</v>
      </c>
      <c r="R46" s="23">
        <f t="shared" si="34"/>
        <v>159094.39811566973</v>
      </c>
      <c r="S46" s="23">
        <f t="shared" si="34"/>
        <v>167219.61219881935</v>
      </c>
      <c r="T46" s="23">
        <f t="shared" si="34"/>
        <v>175757.05428233428</v>
      </c>
      <c r="U46" s="23">
        <f t="shared" si="34"/>
        <v>184727.54462160004</v>
      </c>
    </row>
    <row r="47" spans="1:21">
      <c r="A47" s="12" t="s">
        <v>38</v>
      </c>
      <c r="B47" s="5">
        <f>B46</f>
        <v>99.694852159213042</v>
      </c>
      <c r="C47" s="5">
        <f>B47+C46</f>
        <v>3977.2147043184086</v>
      </c>
      <c r="D47" s="5">
        <f t="shared" ref="D47:K47" si="35">C47+D46</f>
        <v>11824.892181477611</v>
      </c>
      <c r="E47" s="5">
        <f t="shared" si="35"/>
        <v>23844.796988011833</v>
      </c>
      <c r="F47" s="5">
        <f t="shared" si="35"/>
        <v>40249.226977324186</v>
      </c>
      <c r="G47" s="5">
        <f t="shared" si="35"/>
        <v>61261.223922530655</v>
      </c>
      <c r="H47" s="5">
        <f t="shared" si="35"/>
        <v>87115.115228392227</v>
      </c>
      <c r="I47" s="5">
        <f t="shared" si="35"/>
        <v>118057.08288690173</v>
      </c>
      <c r="J47" s="5">
        <f t="shared" si="35"/>
        <v>227836.06619208079</v>
      </c>
      <c r="K47" s="5">
        <f t="shared" si="35"/>
        <v>343233.47391107824</v>
      </c>
      <c r="L47" s="5">
        <f t="shared" ref="L47" si="36">K47+L46</f>
        <v>461187.38044025726</v>
      </c>
      <c r="M47" s="5">
        <f t="shared" ref="M47" si="37">L47+M46</f>
        <v>585177.67941903323</v>
      </c>
      <c r="N47" s="5">
        <f t="shared" ref="N47" si="38">M47+N46</f>
        <v>715511.0448691959</v>
      </c>
      <c r="O47" s="5">
        <f t="shared" ref="O47" si="39">N47+O46</f>
        <v>852509.65441760037</v>
      </c>
      <c r="P47" s="5">
        <f t="shared" ref="P47" si="40">O47+P46</f>
        <v>996511.97042305931</v>
      </c>
      <c r="Q47" s="5">
        <f t="shared" ref="Q47" si="41">P47+Q46</f>
        <v>1147873.5603677128</v>
      </c>
      <c r="R47" s="5">
        <f t="shared" ref="R47" si="42">Q47+R46</f>
        <v>1306967.9584833826</v>
      </c>
      <c r="S47" s="5">
        <f t="shared" ref="S47" si="43">R47+S46</f>
        <v>1474187.570682202</v>
      </c>
      <c r="T47" s="5">
        <f t="shared" ref="T47" si="44">S47+T46</f>
        <v>1649944.6249645362</v>
      </c>
      <c r="U47" s="5">
        <f t="shared" ref="U47" si="45">T47+U46</f>
        <v>1834672.1695861362</v>
      </c>
    </row>
    <row r="48" spans="1:21">
      <c r="A48" s="35" t="s">
        <v>60</v>
      </c>
      <c r="B48" s="5">
        <f t="shared" ref="B48:J48" si="46">IF(B51=0,B47,IF(B47&gt;B30,B30))</f>
        <v>99.694852159213042</v>
      </c>
      <c r="C48" s="5">
        <f t="shared" si="46"/>
        <v>3977.2147043184086</v>
      </c>
      <c r="D48" s="5">
        <f t="shared" si="46"/>
        <v>11824.892181477611</v>
      </c>
      <c r="E48" s="5">
        <f t="shared" si="46"/>
        <v>23844.796988011833</v>
      </c>
      <c r="F48" s="5">
        <f t="shared" si="46"/>
        <v>40249.226977324186</v>
      </c>
      <c r="G48" s="5">
        <f t="shared" si="46"/>
        <v>61261.223922530655</v>
      </c>
      <c r="H48" s="5">
        <f t="shared" si="46"/>
        <v>87115.115228392227</v>
      </c>
      <c r="I48" s="5">
        <f t="shared" si="46"/>
        <v>118057.08288690173</v>
      </c>
      <c r="J48" s="5">
        <f t="shared" si="46"/>
        <v>227836.06619208079</v>
      </c>
      <c r="K48" s="5">
        <f>IF(K51=0,K47,IF(K47&gt;K30,K30))</f>
        <v>343233.47391107824</v>
      </c>
      <c r="L48" s="5">
        <f t="shared" ref="L48:U48" si="47">IF(L51=0,L47,IF(L47&gt;L30,L30))</f>
        <v>461187.38044025726</v>
      </c>
      <c r="M48" s="5">
        <f t="shared" si="47"/>
        <v>553693.54828977829</v>
      </c>
      <c r="N48" s="5">
        <f t="shared" si="47"/>
        <v>570304.35473847168</v>
      </c>
      <c r="O48" s="5">
        <f t="shared" si="47"/>
        <v>587413.48538062582</v>
      </c>
      <c r="P48" s="5">
        <f t="shared" si="47"/>
        <v>605035.88994204463</v>
      </c>
      <c r="Q48" s="5">
        <f t="shared" si="47"/>
        <v>623186.96664030594</v>
      </c>
      <c r="R48" s="5">
        <f t="shared" si="47"/>
        <v>641882.57563951518</v>
      </c>
      <c r="S48" s="5">
        <f t="shared" si="47"/>
        <v>661139.05290870066</v>
      </c>
      <c r="T48" s="5">
        <f t="shared" si="47"/>
        <v>680973.22449596168</v>
      </c>
      <c r="U48" s="5">
        <f t="shared" si="47"/>
        <v>701402.4212308405</v>
      </c>
    </row>
    <row r="49" spans="1:21">
      <c r="A49" s="3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36" t="s">
        <v>68</v>
      </c>
      <c r="B50" s="5">
        <v>0</v>
      </c>
      <c r="C50" s="5">
        <f>C51-B51</f>
        <v>0</v>
      </c>
      <c r="D50" s="5">
        <f t="shared" ref="D50:J50" si="48">D51-C51</f>
        <v>0</v>
      </c>
      <c r="E50" s="5">
        <f t="shared" si="48"/>
        <v>0</v>
      </c>
      <c r="F50" s="5">
        <f t="shared" si="48"/>
        <v>0</v>
      </c>
      <c r="G50" s="5">
        <f t="shared" si="48"/>
        <v>0</v>
      </c>
      <c r="H50" s="5">
        <f t="shared" si="48"/>
        <v>0</v>
      </c>
      <c r="I50" s="5">
        <f t="shared" si="48"/>
        <v>0</v>
      </c>
      <c r="J50" s="5">
        <f t="shared" si="48"/>
        <v>0</v>
      </c>
      <c r="K50" s="5">
        <f t="shared" ref="K50" si="49">K51-J51</f>
        <v>0</v>
      </c>
      <c r="L50" s="5">
        <f t="shared" ref="L50" si="50">L51-K51</f>
        <v>0</v>
      </c>
      <c r="M50" s="5">
        <f t="shared" ref="M50" si="51">M51-L51</f>
        <v>31484.131129254936</v>
      </c>
      <c r="N50" s="5">
        <f t="shared" ref="N50" si="52">N51-M51</f>
        <v>113722.55900146929</v>
      </c>
      <c r="O50" s="5">
        <f t="shared" ref="O50" si="53">O51-N51</f>
        <v>119889.47890625033</v>
      </c>
      <c r="P50" s="5">
        <f t="shared" ref="P50" si="54">P51-O51</f>
        <v>126379.91144404013</v>
      </c>
      <c r="Q50" s="5">
        <f t="shared" ref="Q50" si="55">Q51-P51</f>
        <v>133210.51324639213</v>
      </c>
      <c r="R50" s="5">
        <f t="shared" ref="R50" si="56">R51-Q51</f>
        <v>140398.7891164606</v>
      </c>
      <c r="S50" s="5">
        <f t="shared" ref="S50" si="57">S51-R51</f>
        <v>147963.13492963393</v>
      </c>
      <c r="T50" s="5">
        <f t="shared" ref="T50" si="58">T51-S51</f>
        <v>155922.88269507315</v>
      </c>
      <c r="U50" s="5">
        <f t="shared" ref="U50" si="59">U51-T51</f>
        <v>164298.34788672125</v>
      </c>
    </row>
    <row r="51" spans="1:21">
      <c r="A51" s="35" t="s">
        <v>69</v>
      </c>
      <c r="B51" s="5">
        <f t="shared" ref="B51:J51" si="60">IF((B47-B30)&lt;0,0,B47-B30)</f>
        <v>0</v>
      </c>
      <c r="C51" s="5">
        <f t="shared" si="60"/>
        <v>0</v>
      </c>
      <c r="D51" s="5">
        <f t="shared" si="60"/>
        <v>0</v>
      </c>
      <c r="E51" s="5">
        <f t="shared" si="60"/>
        <v>0</v>
      </c>
      <c r="F51" s="5">
        <f t="shared" si="60"/>
        <v>0</v>
      </c>
      <c r="G51" s="5">
        <f t="shared" si="60"/>
        <v>0</v>
      </c>
      <c r="H51" s="5">
        <f t="shared" si="60"/>
        <v>0</v>
      </c>
      <c r="I51" s="5">
        <f t="shared" si="60"/>
        <v>0</v>
      </c>
      <c r="J51" s="5">
        <f t="shared" si="60"/>
        <v>0</v>
      </c>
      <c r="K51" s="5">
        <f>IF((K47-K30)&lt;0,0,K47-K30)</f>
        <v>0</v>
      </c>
      <c r="L51" s="5">
        <f t="shared" ref="L51:U51" si="61">IF((L47-L30)&lt;0,0,L47-L30)</f>
        <v>0</v>
      </c>
      <c r="M51" s="5">
        <f t="shared" si="61"/>
        <v>31484.131129254936</v>
      </c>
      <c r="N51" s="5">
        <f t="shared" si="61"/>
        <v>145206.69013072422</v>
      </c>
      <c r="O51" s="25">
        <f t="shared" si="61"/>
        <v>265096.16903697455</v>
      </c>
      <c r="P51" s="25">
        <f t="shared" si="61"/>
        <v>391476.08048101468</v>
      </c>
      <c r="Q51" s="25">
        <f t="shared" si="61"/>
        <v>524686.59372740681</v>
      </c>
      <c r="R51" s="25">
        <f t="shared" si="61"/>
        <v>665085.38284386741</v>
      </c>
      <c r="S51" s="25">
        <f t="shared" si="61"/>
        <v>813048.51777350134</v>
      </c>
      <c r="T51" s="25">
        <f t="shared" si="61"/>
        <v>968971.40046857449</v>
      </c>
      <c r="U51" s="25">
        <f t="shared" si="61"/>
        <v>1133269.7483552957</v>
      </c>
    </row>
    <row r="52" spans="1:2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21">
      <c r="A53" s="37" t="s">
        <v>27</v>
      </c>
      <c r="B53" s="5">
        <f>F190</f>
        <v>8.0945028457790613E-9</v>
      </c>
      <c r="C53" s="5"/>
      <c r="D53" s="5"/>
      <c r="E53" s="5"/>
      <c r="F53" s="5"/>
      <c r="G53" s="5"/>
      <c r="H53" s="5"/>
      <c r="I53" s="5"/>
      <c r="J53" s="5"/>
      <c r="K53" s="5"/>
    </row>
    <row r="54" spans="1:21">
      <c r="A54" s="37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21">
      <c r="A55" s="34" t="s">
        <v>0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21">
      <c r="A56" t="s">
        <v>39</v>
      </c>
    </row>
    <row r="58" spans="1:21">
      <c r="A58" s="11" t="s">
        <v>12</v>
      </c>
      <c r="B58" s="10"/>
      <c r="C58" s="10"/>
      <c r="D58" s="10"/>
      <c r="E58" s="8">
        <f>K46</f>
        <v>115397.40771899745</v>
      </c>
      <c r="F58" t="s">
        <v>71</v>
      </c>
    </row>
    <row r="61" spans="1:21">
      <c r="D61" s="7"/>
    </row>
    <row r="63" spans="1:21">
      <c r="B63" s="14" t="s">
        <v>26</v>
      </c>
    </row>
    <row r="64" spans="1:21">
      <c r="B64" s="7" t="s">
        <v>24</v>
      </c>
      <c r="C64" s="7" t="s">
        <v>72</v>
      </c>
      <c r="D64" s="7" t="s">
        <v>73</v>
      </c>
      <c r="E64" s="7" t="s">
        <v>74</v>
      </c>
    </row>
    <row r="66" spans="2:15">
      <c r="B66" s="9">
        <f>C9-C10</f>
        <v>507250</v>
      </c>
      <c r="C66" s="3">
        <f>C6</f>
        <v>3.7499999999999999E-2</v>
      </c>
      <c r="D66">
        <f>C11</f>
        <v>96</v>
      </c>
      <c r="E66" s="2">
        <f>-G66</f>
        <v>-6124.1920956533995</v>
      </c>
      <c r="G66" s="6">
        <f>PMT(C66/12,D66,-B66)</f>
        <v>6124.1920956533995</v>
      </c>
    </row>
    <row r="68" spans="2:15">
      <c r="D68" s="28" t="s">
        <v>47</v>
      </c>
    </row>
    <row r="69" spans="2:15">
      <c r="D69" s="5">
        <f>SUM(D71:D310)</f>
        <v>80672.441182735303</v>
      </c>
      <c r="G69" s="5"/>
    </row>
    <row r="70" spans="2:15">
      <c r="C70" t="s">
        <v>77</v>
      </c>
      <c r="D70" t="s">
        <v>75</v>
      </c>
      <c r="E70" t="s">
        <v>76</v>
      </c>
      <c r="F70" t="s">
        <v>78</v>
      </c>
      <c r="G70" t="s">
        <v>79</v>
      </c>
      <c r="H70" t="s">
        <v>80</v>
      </c>
      <c r="I70" t="s">
        <v>76</v>
      </c>
      <c r="J70" t="s">
        <v>45</v>
      </c>
      <c r="K70" t="s">
        <v>46</v>
      </c>
    </row>
    <row r="71" spans="2:15">
      <c r="B71" s="4">
        <v>40209</v>
      </c>
      <c r="C71" s="5">
        <f>B66</f>
        <v>507250</v>
      </c>
      <c r="D71" s="5">
        <f>C71*$C$66/12</f>
        <v>1585.15625</v>
      </c>
      <c r="E71" s="31">
        <f t="shared" ref="E71:E134" si="62">IF(C71&lt;1,0,-$E$66-D71)</f>
        <v>4539.0358456533995</v>
      </c>
      <c r="F71" s="5">
        <f>C71-E71</f>
        <v>502710.96415434661</v>
      </c>
      <c r="G71" s="5"/>
      <c r="H71" s="5"/>
      <c r="J71">
        <v>1</v>
      </c>
      <c r="K71">
        <v>1</v>
      </c>
      <c r="O71" s="20"/>
    </row>
    <row r="72" spans="2:15">
      <c r="B72" s="4">
        <v>40237</v>
      </c>
      <c r="C72" s="5">
        <f>F71</f>
        <v>502710.96415434661</v>
      </c>
      <c r="D72" s="5">
        <f>C72*$C$66/12</f>
        <v>1570.9717629823333</v>
      </c>
      <c r="E72" s="31">
        <f t="shared" si="62"/>
        <v>4553.220332671066</v>
      </c>
      <c r="F72" s="5">
        <f>C72-E72</f>
        <v>498157.74382167554</v>
      </c>
      <c r="G72" s="5"/>
      <c r="H72" s="5"/>
      <c r="J72">
        <v>2</v>
      </c>
      <c r="K72">
        <v>1</v>
      </c>
    </row>
    <row r="73" spans="2:15">
      <c r="B73" s="4">
        <v>40268</v>
      </c>
      <c r="C73" s="5">
        <f t="shared" ref="C73:C136" si="63">F72</f>
        <v>498157.74382167554</v>
      </c>
      <c r="D73" s="5">
        <f t="shared" ref="D73:D136" si="64">C73*$C$66/12</f>
        <v>1556.7429494427361</v>
      </c>
      <c r="E73" s="31">
        <f t="shared" si="62"/>
        <v>4567.4491462106635</v>
      </c>
      <c r="F73" s="5">
        <f t="shared" ref="F73:F136" si="65">C73-E73</f>
        <v>493590.29467546486</v>
      </c>
      <c r="G73" s="5"/>
      <c r="H73" s="5"/>
      <c r="J73">
        <v>3</v>
      </c>
      <c r="K73">
        <v>1</v>
      </c>
    </row>
    <row r="74" spans="2:15">
      <c r="B74" s="4">
        <v>40298</v>
      </c>
      <c r="C74" s="5">
        <f t="shared" si="63"/>
        <v>493590.29467546486</v>
      </c>
      <c r="D74" s="5">
        <f t="shared" si="64"/>
        <v>1542.4696708608278</v>
      </c>
      <c r="E74" s="31">
        <f t="shared" si="62"/>
        <v>4581.7224247925715</v>
      </c>
      <c r="F74" s="5">
        <f t="shared" si="65"/>
        <v>489008.57225067227</v>
      </c>
      <c r="G74" s="5"/>
      <c r="H74" s="5"/>
      <c r="J74">
        <v>4</v>
      </c>
      <c r="K74">
        <v>1</v>
      </c>
    </row>
    <row r="75" spans="2:15">
      <c r="B75" s="4">
        <v>40329</v>
      </c>
      <c r="C75" s="5">
        <f t="shared" si="63"/>
        <v>489008.57225067227</v>
      </c>
      <c r="D75" s="5">
        <f t="shared" si="64"/>
        <v>1528.1517882833507</v>
      </c>
      <c r="E75" s="31">
        <f t="shared" si="62"/>
        <v>4596.040307370049</v>
      </c>
      <c r="F75" s="5">
        <f t="shared" si="65"/>
        <v>484412.53194330219</v>
      </c>
      <c r="G75" s="5"/>
      <c r="H75" s="5"/>
      <c r="J75">
        <v>5</v>
      </c>
      <c r="K75">
        <v>1</v>
      </c>
    </row>
    <row r="76" spans="2:15">
      <c r="B76" s="4">
        <v>40359</v>
      </c>
      <c r="C76" s="5">
        <f t="shared" si="63"/>
        <v>484412.53194330219</v>
      </c>
      <c r="D76" s="5">
        <f t="shared" si="64"/>
        <v>1513.7891623228195</v>
      </c>
      <c r="E76" s="31">
        <f t="shared" si="62"/>
        <v>4610.4029333305798</v>
      </c>
      <c r="F76" s="5">
        <f t="shared" si="65"/>
        <v>479802.12900997163</v>
      </c>
      <c r="G76" s="5"/>
      <c r="H76" s="5"/>
      <c r="J76">
        <v>6</v>
      </c>
      <c r="K76">
        <v>1</v>
      </c>
    </row>
    <row r="77" spans="2:15">
      <c r="B77" s="4">
        <v>40390</v>
      </c>
      <c r="C77" s="5">
        <f t="shared" si="63"/>
        <v>479802.12900997163</v>
      </c>
      <c r="D77" s="5">
        <f t="shared" si="64"/>
        <v>1499.3816531561613</v>
      </c>
      <c r="E77" s="31">
        <f t="shared" si="62"/>
        <v>4624.810442497238</v>
      </c>
      <c r="F77" s="5">
        <f t="shared" si="65"/>
        <v>475177.31856747437</v>
      </c>
      <c r="G77" s="5"/>
      <c r="H77" s="5"/>
      <c r="J77">
        <v>7</v>
      </c>
      <c r="K77">
        <v>1</v>
      </c>
    </row>
    <row r="78" spans="2:15">
      <c r="B78" s="4">
        <v>40421</v>
      </c>
      <c r="C78" s="5">
        <f t="shared" si="63"/>
        <v>475177.31856747437</v>
      </c>
      <c r="D78" s="5">
        <f t="shared" si="64"/>
        <v>1484.9291205233574</v>
      </c>
      <c r="E78" s="31">
        <f t="shared" si="62"/>
        <v>4639.2629751300419</v>
      </c>
      <c r="F78" s="5">
        <f t="shared" si="65"/>
        <v>470538.05559234432</v>
      </c>
      <c r="G78" s="5"/>
      <c r="H78" s="5"/>
      <c r="J78">
        <v>8</v>
      </c>
      <c r="K78">
        <v>1</v>
      </c>
    </row>
    <row r="79" spans="2:15">
      <c r="B79" s="4">
        <v>40451</v>
      </c>
      <c r="C79" s="5">
        <f t="shared" si="63"/>
        <v>470538.05559234432</v>
      </c>
      <c r="D79" s="5">
        <f t="shared" si="64"/>
        <v>1470.431423726076</v>
      </c>
      <c r="E79" s="31">
        <f t="shared" si="62"/>
        <v>4653.7606719273235</v>
      </c>
      <c r="F79" s="5">
        <f t="shared" si="65"/>
        <v>465884.29492041701</v>
      </c>
      <c r="G79" s="5"/>
      <c r="H79" s="5"/>
      <c r="J79">
        <v>9</v>
      </c>
      <c r="K79">
        <v>1</v>
      </c>
    </row>
    <row r="80" spans="2:15">
      <c r="B80" s="4">
        <v>40482</v>
      </c>
      <c r="C80" s="5">
        <f t="shared" si="63"/>
        <v>465884.29492041701</v>
      </c>
      <c r="D80" s="5">
        <f t="shared" si="64"/>
        <v>1455.8884216263032</v>
      </c>
      <c r="E80" s="31">
        <f t="shared" si="62"/>
        <v>4668.3036740270963</v>
      </c>
      <c r="F80" s="5">
        <f t="shared" si="65"/>
        <v>461215.99124638992</v>
      </c>
      <c r="G80" s="5"/>
      <c r="H80" s="5"/>
      <c r="J80">
        <v>10</v>
      </c>
      <c r="K80">
        <v>1</v>
      </c>
    </row>
    <row r="81" spans="2:11">
      <c r="B81" s="4">
        <v>40512</v>
      </c>
      <c r="C81" s="5">
        <f t="shared" si="63"/>
        <v>461215.99124638992</v>
      </c>
      <c r="D81" s="5">
        <f t="shared" si="64"/>
        <v>1441.2999726449686</v>
      </c>
      <c r="E81" s="31">
        <f t="shared" si="62"/>
        <v>4682.8921230084306</v>
      </c>
      <c r="F81" s="5">
        <f t="shared" si="65"/>
        <v>456533.09912338149</v>
      </c>
      <c r="G81" s="5"/>
      <c r="H81" s="5"/>
      <c r="J81">
        <v>11</v>
      </c>
      <c r="K81">
        <v>1</v>
      </c>
    </row>
    <row r="82" spans="2:11">
      <c r="B82" s="4">
        <v>40543</v>
      </c>
      <c r="C82" s="5">
        <f t="shared" si="63"/>
        <v>456533.09912338149</v>
      </c>
      <c r="D82" s="5">
        <f t="shared" si="64"/>
        <v>1426.6659347605671</v>
      </c>
      <c r="E82" s="31">
        <f t="shared" si="62"/>
        <v>4697.5261608928322</v>
      </c>
      <c r="F82" s="5">
        <f t="shared" si="65"/>
        <v>451835.57296248863</v>
      </c>
      <c r="G82" s="5">
        <f>D82+D81+D80+D79+D78+D77+D76+D75+D74+D73+D72+D71</f>
        <v>18075.8781103295</v>
      </c>
      <c r="H82" s="5">
        <f>E82+E81+E80+E79+E78+E77+E76+E75+E74+E73+E72+E71+G82</f>
        <v>73490.305147840787</v>
      </c>
      <c r="I82" s="5">
        <f>H82-G82</f>
        <v>55414.427037511283</v>
      </c>
      <c r="J82">
        <v>12</v>
      </c>
      <c r="K82">
        <v>1</v>
      </c>
    </row>
    <row r="83" spans="2:11">
      <c r="B83" s="4">
        <v>40574</v>
      </c>
      <c r="C83" s="5">
        <f t="shared" si="63"/>
        <v>451835.57296248863</v>
      </c>
      <c r="D83" s="5">
        <f t="shared" si="64"/>
        <v>1411.9861655077768</v>
      </c>
      <c r="E83" s="31">
        <f t="shared" si="62"/>
        <v>4712.2059301456229</v>
      </c>
      <c r="F83" s="5">
        <f t="shared" si="65"/>
        <v>447123.367032343</v>
      </c>
      <c r="G83" s="5"/>
      <c r="H83" s="5"/>
      <c r="J83">
        <f t="shared" ref="J83:J146" si="66">J71</f>
        <v>1</v>
      </c>
      <c r="K83">
        <f>K71+1</f>
        <v>2</v>
      </c>
    </row>
    <row r="84" spans="2:11">
      <c r="B84" s="4">
        <v>40602</v>
      </c>
      <c r="C84" s="5">
        <f t="shared" si="63"/>
        <v>447123.367032343</v>
      </c>
      <c r="D84" s="5">
        <f t="shared" si="64"/>
        <v>1397.2605219760717</v>
      </c>
      <c r="E84" s="31">
        <f t="shared" si="62"/>
        <v>4726.9315736773278</v>
      </c>
      <c r="F84" s="5">
        <f t="shared" si="65"/>
        <v>442396.43545866566</v>
      </c>
      <c r="G84" s="5"/>
      <c r="H84" s="5"/>
      <c r="J84">
        <f t="shared" si="66"/>
        <v>2</v>
      </c>
      <c r="K84">
        <f t="shared" ref="K84:K147" si="67">K72+1</f>
        <v>2</v>
      </c>
    </row>
    <row r="85" spans="2:11">
      <c r="B85" s="4">
        <v>40633</v>
      </c>
      <c r="C85" s="5">
        <f t="shared" si="63"/>
        <v>442396.43545866566</v>
      </c>
      <c r="D85" s="5">
        <f t="shared" si="64"/>
        <v>1382.4888608083302</v>
      </c>
      <c r="E85" s="31">
        <f t="shared" si="62"/>
        <v>4741.7032348450693</v>
      </c>
      <c r="F85" s="5">
        <f t="shared" si="65"/>
        <v>437654.73222382058</v>
      </c>
      <c r="G85" s="5"/>
      <c r="H85" s="5"/>
      <c r="J85">
        <f t="shared" si="66"/>
        <v>3</v>
      </c>
      <c r="K85">
        <f t="shared" si="67"/>
        <v>2</v>
      </c>
    </row>
    <row r="86" spans="2:11">
      <c r="B86" s="4">
        <v>40663</v>
      </c>
      <c r="C86" s="5">
        <f t="shared" si="63"/>
        <v>437654.73222382058</v>
      </c>
      <c r="D86" s="5">
        <f t="shared" si="64"/>
        <v>1367.6710381994392</v>
      </c>
      <c r="E86" s="31">
        <f t="shared" si="62"/>
        <v>4756.5210574539606</v>
      </c>
      <c r="F86" s="5">
        <f t="shared" si="65"/>
        <v>432898.21116636664</v>
      </c>
      <c r="G86" s="5"/>
      <c r="H86" s="5"/>
      <c r="J86">
        <f t="shared" si="66"/>
        <v>4</v>
      </c>
      <c r="K86">
        <f t="shared" si="67"/>
        <v>2</v>
      </c>
    </row>
    <row r="87" spans="2:11">
      <c r="B87" s="4">
        <v>40694</v>
      </c>
      <c r="C87" s="5">
        <f t="shared" si="63"/>
        <v>432898.21116636664</v>
      </c>
      <c r="D87" s="5">
        <f t="shared" si="64"/>
        <v>1352.8069098948956</v>
      </c>
      <c r="E87" s="31">
        <f t="shared" si="62"/>
        <v>4771.3851857585041</v>
      </c>
      <c r="F87" s="5">
        <f t="shared" si="65"/>
        <v>428126.82598060812</v>
      </c>
      <c r="G87" s="5"/>
      <c r="H87" s="5"/>
      <c r="J87">
        <f t="shared" si="66"/>
        <v>5</v>
      </c>
      <c r="K87">
        <f t="shared" si="67"/>
        <v>2</v>
      </c>
    </row>
    <row r="88" spans="2:11">
      <c r="B88" s="4">
        <v>40724</v>
      </c>
      <c r="C88" s="5">
        <f t="shared" si="63"/>
        <v>428126.82598060812</v>
      </c>
      <c r="D88" s="5">
        <f t="shared" si="64"/>
        <v>1337.8963311894004</v>
      </c>
      <c r="E88" s="31">
        <f t="shared" si="62"/>
        <v>4786.2957644639991</v>
      </c>
      <c r="F88" s="5">
        <f t="shared" si="65"/>
        <v>423340.53021614411</v>
      </c>
      <c r="G88" s="5"/>
      <c r="H88" s="5"/>
      <c r="J88">
        <f t="shared" si="66"/>
        <v>6</v>
      </c>
      <c r="K88">
        <f t="shared" si="67"/>
        <v>2</v>
      </c>
    </row>
    <row r="89" spans="2:11">
      <c r="B89" s="4">
        <v>40755</v>
      </c>
      <c r="C89" s="5">
        <f t="shared" si="63"/>
        <v>423340.53021614411</v>
      </c>
      <c r="D89" s="5">
        <f t="shared" si="64"/>
        <v>1322.9391569254503</v>
      </c>
      <c r="E89" s="31">
        <f t="shared" si="62"/>
        <v>4801.2529387279492</v>
      </c>
      <c r="F89" s="5">
        <f t="shared" si="65"/>
        <v>418539.27727741614</v>
      </c>
      <c r="G89" s="5"/>
      <c r="H89" s="5"/>
      <c r="J89">
        <f t="shared" si="66"/>
        <v>7</v>
      </c>
      <c r="K89">
        <f t="shared" si="67"/>
        <v>2</v>
      </c>
    </row>
    <row r="90" spans="2:11">
      <c r="B90" s="4">
        <v>40786</v>
      </c>
      <c r="C90" s="5">
        <f t="shared" si="63"/>
        <v>418539.27727741614</v>
      </c>
      <c r="D90" s="5">
        <f t="shared" si="64"/>
        <v>1307.9352414919254</v>
      </c>
      <c r="E90" s="31">
        <f t="shared" si="62"/>
        <v>4816.2568541614746</v>
      </c>
      <c r="F90" s="5">
        <f t="shared" si="65"/>
        <v>413723.0204232547</v>
      </c>
      <c r="G90" s="5"/>
      <c r="H90" s="5"/>
      <c r="J90">
        <f t="shared" si="66"/>
        <v>8</v>
      </c>
      <c r="K90">
        <f t="shared" si="67"/>
        <v>2</v>
      </c>
    </row>
    <row r="91" spans="2:11">
      <c r="B91" s="4">
        <v>40816</v>
      </c>
      <c r="C91" s="5">
        <f t="shared" si="63"/>
        <v>413723.0204232547</v>
      </c>
      <c r="D91" s="5">
        <f t="shared" si="64"/>
        <v>1292.884438822671</v>
      </c>
      <c r="E91" s="31">
        <f t="shared" si="62"/>
        <v>4831.3076568307288</v>
      </c>
      <c r="F91" s="5">
        <f t="shared" si="65"/>
        <v>408891.712766424</v>
      </c>
      <c r="G91" s="5"/>
      <c r="H91" s="5"/>
      <c r="J91">
        <f t="shared" si="66"/>
        <v>9</v>
      </c>
      <c r="K91">
        <f t="shared" si="67"/>
        <v>2</v>
      </c>
    </row>
    <row r="92" spans="2:11">
      <c r="B92" s="4">
        <v>40847</v>
      </c>
      <c r="C92" s="5">
        <f t="shared" si="63"/>
        <v>408891.712766424</v>
      </c>
      <c r="D92" s="5">
        <f t="shared" si="64"/>
        <v>1277.7866023950749</v>
      </c>
      <c r="E92" s="31">
        <f t="shared" si="62"/>
        <v>4846.4054932583249</v>
      </c>
      <c r="F92" s="5">
        <f t="shared" si="65"/>
        <v>404045.30727316567</v>
      </c>
      <c r="G92" s="5"/>
      <c r="H92" s="5"/>
      <c r="J92">
        <f t="shared" si="66"/>
        <v>10</v>
      </c>
      <c r="K92">
        <f t="shared" si="67"/>
        <v>2</v>
      </c>
    </row>
    <row r="93" spans="2:11">
      <c r="B93" s="4">
        <v>40877</v>
      </c>
      <c r="C93" s="5">
        <f t="shared" si="63"/>
        <v>404045.30727316567</v>
      </c>
      <c r="D93" s="5">
        <f t="shared" si="64"/>
        <v>1262.6415852286427</v>
      </c>
      <c r="E93" s="31">
        <f t="shared" si="62"/>
        <v>4861.5505104247568</v>
      </c>
      <c r="F93" s="5">
        <f t="shared" si="65"/>
        <v>399183.7567627409</v>
      </c>
      <c r="G93" s="5"/>
      <c r="H93" s="5"/>
      <c r="J93">
        <f t="shared" si="66"/>
        <v>11</v>
      </c>
      <c r="K93">
        <f t="shared" si="67"/>
        <v>2</v>
      </c>
    </row>
    <row r="94" spans="2:11">
      <c r="B94" s="4">
        <v>40908</v>
      </c>
      <c r="C94" s="5">
        <f t="shared" si="63"/>
        <v>399183.7567627409</v>
      </c>
      <c r="D94" s="5">
        <f t="shared" si="64"/>
        <v>1247.4492398835653</v>
      </c>
      <c r="E94" s="31">
        <f t="shared" si="62"/>
        <v>4876.742855769834</v>
      </c>
      <c r="F94" s="5">
        <f t="shared" si="65"/>
        <v>394307.01390697109</v>
      </c>
      <c r="G94" s="5">
        <f>D94+D93+D92+D91+D90+D89+D88+D87+D86+D85+D84+D83</f>
        <v>15961.746092323245</v>
      </c>
      <c r="H94" s="5">
        <f>E94+E93+E92+E91+E90+E89+E88+E87+E86+E85+E84+E83+G94</f>
        <v>73490.305147840802</v>
      </c>
      <c r="I94" s="5">
        <f>H94-G94</f>
        <v>57528.559055517559</v>
      </c>
      <c r="J94">
        <f t="shared" si="66"/>
        <v>12</v>
      </c>
      <c r="K94">
        <f t="shared" si="67"/>
        <v>2</v>
      </c>
    </row>
    <row r="95" spans="2:11">
      <c r="B95" s="4">
        <v>40939</v>
      </c>
      <c r="C95" s="5">
        <f t="shared" si="63"/>
        <v>394307.01390697109</v>
      </c>
      <c r="D95" s="5">
        <f t="shared" si="64"/>
        <v>1232.2094184592845</v>
      </c>
      <c r="E95" s="31">
        <f t="shared" si="62"/>
        <v>4891.9826771941152</v>
      </c>
      <c r="F95" s="5">
        <f t="shared" si="65"/>
        <v>389415.03122977697</v>
      </c>
      <c r="G95" s="5"/>
      <c r="H95" s="5"/>
      <c r="J95">
        <f t="shared" si="66"/>
        <v>1</v>
      </c>
      <c r="K95">
        <f t="shared" si="67"/>
        <v>3</v>
      </c>
    </row>
    <row r="96" spans="2:11">
      <c r="B96" s="4">
        <v>40968</v>
      </c>
      <c r="C96" s="5">
        <f t="shared" si="63"/>
        <v>389415.03122977697</v>
      </c>
      <c r="D96" s="5">
        <f t="shared" si="64"/>
        <v>1216.9219725930529</v>
      </c>
      <c r="E96" s="31">
        <f t="shared" si="62"/>
        <v>4907.270123060347</v>
      </c>
      <c r="F96" s="5">
        <f t="shared" si="65"/>
        <v>384507.76110671664</v>
      </c>
      <c r="G96" s="5"/>
      <c r="H96" s="5"/>
      <c r="J96">
        <f t="shared" si="66"/>
        <v>2</v>
      </c>
      <c r="K96">
        <f t="shared" si="67"/>
        <v>3</v>
      </c>
    </row>
    <row r="97" spans="2:11">
      <c r="B97" s="4">
        <v>40999</v>
      </c>
      <c r="C97" s="5">
        <f t="shared" si="63"/>
        <v>384507.76110671664</v>
      </c>
      <c r="D97" s="5">
        <f t="shared" si="64"/>
        <v>1201.5867534584895</v>
      </c>
      <c r="E97" s="31">
        <f t="shared" si="62"/>
        <v>4922.60534219491</v>
      </c>
      <c r="F97" s="5">
        <f t="shared" si="65"/>
        <v>379585.15576452174</v>
      </c>
      <c r="G97" s="5"/>
      <c r="H97" s="5"/>
      <c r="J97">
        <f t="shared" si="66"/>
        <v>3</v>
      </c>
      <c r="K97">
        <f t="shared" si="67"/>
        <v>3</v>
      </c>
    </row>
    <row r="98" spans="2:11">
      <c r="B98" s="4">
        <v>41029</v>
      </c>
      <c r="C98" s="5">
        <f t="shared" si="63"/>
        <v>379585.15576452174</v>
      </c>
      <c r="D98" s="5">
        <f t="shared" si="64"/>
        <v>1186.2036117641303</v>
      </c>
      <c r="E98" s="31">
        <f t="shared" si="62"/>
        <v>4937.9884838892694</v>
      </c>
      <c r="F98" s="5">
        <f t="shared" si="65"/>
        <v>374647.16728063248</v>
      </c>
      <c r="G98" s="5"/>
      <c r="H98" s="5"/>
      <c r="J98">
        <f t="shared" si="66"/>
        <v>4</v>
      </c>
      <c r="K98">
        <f t="shared" si="67"/>
        <v>3</v>
      </c>
    </row>
    <row r="99" spans="2:11">
      <c r="B99" s="4">
        <v>41060</v>
      </c>
      <c r="C99" s="5">
        <f t="shared" si="63"/>
        <v>374647.16728063248</v>
      </c>
      <c r="D99" s="5">
        <f t="shared" si="64"/>
        <v>1170.7723977519765</v>
      </c>
      <c r="E99" s="31">
        <f t="shared" si="62"/>
        <v>4953.4196979014232</v>
      </c>
      <c r="F99" s="5">
        <f t="shared" si="65"/>
        <v>369693.74758273107</v>
      </c>
      <c r="G99" s="5"/>
      <c r="H99" s="5"/>
      <c r="J99">
        <f t="shared" si="66"/>
        <v>5</v>
      </c>
      <c r="K99">
        <f t="shared" si="67"/>
        <v>3</v>
      </c>
    </row>
    <row r="100" spans="2:11">
      <c r="B100" s="4">
        <v>41090</v>
      </c>
      <c r="C100" s="5">
        <f t="shared" si="63"/>
        <v>369693.74758273107</v>
      </c>
      <c r="D100" s="5">
        <f t="shared" si="64"/>
        <v>1155.2929611960346</v>
      </c>
      <c r="E100" s="31">
        <f t="shared" si="62"/>
        <v>4968.8991344573651</v>
      </c>
      <c r="F100" s="5">
        <f t="shared" si="65"/>
        <v>364724.84844827373</v>
      </c>
      <c r="G100" s="5"/>
      <c r="H100" s="5"/>
      <c r="J100">
        <f t="shared" si="66"/>
        <v>6</v>
      </c>
      <c r="K100">
        <f t="shared" si="67"/>
        <v>3</v>
      </c>
    </row>
    <row r="101" spans="2:11">
      <c r="B101" s="4">
        <v>41121</v>
      </c>
      <c r="C101" s="5">
        <f t="shared" si="63"/>
        <v>364724.84844827373</v>
      </c>
      <c r="D101" s="5">
        <f t="shared" si="64"/>
        <v>1139.7651514008553</v>
      </c>
      <c r="E101" s="31">
        <f t="shared" si="62"/>
        <v>4984.4269442525438</v>
      </c>
      <c r="F101" s="5">
        <f t="shared" si="65"/>
        <v>359740.42150402116</v>
      </c>
      <c r="G101" s="5"/>
      <c r="H101" s="5"/>
      <c r="J101">
        <f t="shared" si="66"/>
        <v>7</v>
      </c>
      <c r="K101">
        <f t="shared" si="67"/>
        <v>3</v>
      </c>
    </row>
    <row r="102" spans="2:11">
      <c r="B102" s="4">
        <v>41152</v>
      </c>
      <c r="C102" s="5">
        <f t="shared" si="63"/>
        <v>359740.42150402116</v>
      </c>
      <c r="D102" s="5">
        <f t="shared" si="64"/>
        <v>1124.1888172000661</v>
      </c>
      <c r="E102" s="31">
        <f t="shared" si="62"/>
        <v>5000.0032784533332</v>
      </c>
      <c r="F102" s="5">
        <f t="shared" si="65"/>
        <v>354740.41822556785</v>
      </c>
      <c r="G102" s="5"/>
      <c r="H102" s="5"/>
      <c r="J102">
        <f t="shared" si="66"/>
        <v>8</v>
      </c>
      <c r="K102">
        <f t="shared" si="67"/>
        <v>3</v>
      </c>
    </row>
    <row r="103" spans="2:11">
      <c r="B103" s="4">
        <v>41182</v>
      </c>
      <c r="C103" s="5">
        <f t="shared" si="63"/>
        <v>354740.41822556785</v>
      </c>
      <c r="D103" s="5">
        <f t="shared" si="64"/>
        <v>1108.5638069548995</v>
      </c>
      <c r="E103" s="31">
        <f t="shared" si="62"/>
        <v>5015.6282886985</v>
      </c>
      <c r="F103" s="5">
        <f t="shared" si="65"/>
        <v>349724.78993686935</v>
      </c>
      <c r="G103" s="5"/>
      <c r="H103" s="5"/>
      <c r="J103">
        <f t="shared" si="66"/>
        <v>9</v>
      </c>
      <c r="K103">
        <f t="shared" si="67"/>
        <v>3</v>
      </c>
    </row>
    <row r="104" spans="2:11">
      <c r="B104" s="4">
        <v>41213</v>
      </c>
      <c r="C104" s="5">
        <f t="shared" si="63"/>
        <v>349724.78993686935</v>
      </c>
      <c r="D104" s="5">
        <f t="shared" si="64"/>
        <v>1092.8899685527167</v>
      </c>
      <c r="E104" s="31">
        <f t="shared" si="62"/>
        <v>5031.3021271006828</v>
      </c>
      <c r="F104" s="5">
        <f t="shared" si="65"/>
        <v>344693.48780976865</v>
      </c>
      <c r="G104" s="5"/>
      <c r="H104" s="5"/>
      <c r="J104">
        <f t="shared" si="66"/>
        <v>10</v>
      </c>
      <c r="K104">
        <f t="shared" si="67"/>
        <v>3</v>
      </c>
    </row>
    <row r="105" spans="2:11">
      <c r="B105" s="4">
        <v>41243</v>
      </c>
      <c r="C105" s="5">
        <f t="shared" si="63"/>
        <v>344693.48780976865</v>
      </c>
      <c r="D105" s="5">
        <f t="shared" si="64"/>
        <v>1077.167149405527</v>
      </c>
      <c r="E105" s="31">
        <f t="shared" si="62"/>
        <v>5047.0249462478723</v>
      </c>
      <c r="F105" s="5">
        <f t="shared" si="65"/>
        <v>339646.46286352078</v>
      </c>
      <c r="G105" s="5"/>
      <c r="H105" s="5"/>
      <c r="J105">
        <f t="shared" si="66"/>
        <v>11</v>
      </c>
      <c r="K105">
        <f t="shared" si="67"/>
        <v>3</v>
      </c>
    </row>
    <row r="106" spans="2:11">
      <c r="B106" s="4">
        <v>41274</v>
      </c>
      <c r="C106" s="5">
        <f t="shared" si="63"/>
        <v>339646.46286352078</v>
      </c>
      <c r="D106" s="5">
        <f t="shared" si="64"/>
        <v>1061.3951964485025</v>
      </c>
      <c r="E106" s="31">
        <f t="shared" si="62"/>
        <v>5062.7968992048973</v>
      </c>
      <c r="F106" s="5">
        <f t="shared" si="65"/>
        <v>334583.66596431588</v>
      </c>
      <c r="G106" s="5">
        <f>D106+D105+D104+D103+D102+D101+D100+D99+D98+D97+D96+D95</f>
        <v>13766.957205185538</v>
      </c>
      <c r="H106" s="5">
        <f>E106+E105+E104+E103+E102+E101+E100+E99+E98+E97+E96+E95+G106</f>
        <v>73490.305147840802</v>
      </c>
      <c r="I106" s="5">
        <f>H106-G106</f>
        <v>59723.347942655266</v>
      </c>
      <c r="J106">
        <f t="shared" si="66"/>
        <v>12</v>
      </c>
      <c r="K106">
        <f t="shared" si="67"/>
        <v>3</v>
      </c>
    </row>
    <row r="107" spans="2:11">
      <c r="B107" s="4">
        <v>41305</v>
      </c>
      <c r="C107" s="5">
        <f t="shared" si="63"/>
        <v>334583.66596431588</v>
      </c>
      <c r="D107" s="5">
        <f t="shared" si="64"/>
        <v>1045.5739561384871</v>
      </c>
      <c r="E107" s="31">
        <f t="shared" si="62"/>
        <v>5078.6181395149124</v>
      </c>
      <c r="F107" s="5">
        <f t="shared" si="65"/>
        <v>329505.04782480095</v>
      </c>
      <c r="G107" s="5"/>
      <c r="H107" s="5"/>
      <c r="J107">
        <f t="shared" si="66"/>
        <v>1</v>
      </c>
      <c r="K107">
        <f t="shared" si="67"/>
        <v>4</v>
      </c>
    </row>
    <row r="108" spans="2:11">
      <c r="B108" s="4">
        <v>41333</v>
      </c>
      <c r="C108" s="5">
        <f t="shared" si="63"/>
        <v>329505.04782480095</v>
      </c>
      <c r="D108" s="5">
        <f t="shared" si="64"/>
        <v>1029.7032744525029</v>
      </c>
      <c r="E108" s="31">
        <f t="shared" si="62"/>
        <v>5094.4888212008964</v>
      </c>
      <c r="F108" s="5">
        <f t="shared" si="65"/>
        <v>324410.55900360004</v>
      </c>
      <c r="G108" s="5"/>
      <c r="H108" s="5"/>
      <c r="J108">
        <f t="shared" si="66"/>
        <v>2</v>
      </c>
      <c r="K108">
        <f t="shared" si="67"/>
        <v>4</v>
      </c>
    </row>
    <row r="109" spans="2:11">
      <c r="B109" s="4">
        <v>41364</v>
      </c>
      <c r="C109" s="5">
        <f t="shared" si="63"/>
        <v>324410.55900360004</v>
      </c>
      <c r="D109" s="5">
        <f t="shared" si="64"/>
        <v>1013.7829968862501</v>
      </c>
      <c r="E109" s="31">
        <f t="shared" si="62"/>
        <v>5110.4090987671498</v>
      </c>
      <c r="F109" s="5">
        <f t="shared" si="65"/>
        <v>319300.14990483288</v>
      </c>
      <c r="G109" s="5"/>
      <c r="H109" s="5"/>
      <c r="J109">
        <f t="shared" si="66"/>
        <v>3</v>
      </c>
      <c r="K109">
        <f t="shared" si="67"/>
        <v>4</v>
      </c>
    </row>
    <row r="110" spans="2:11">
      <c r="B110" s="4">
        <v>41394</v>
      </c>
      <c r="C110" s="5">
        <f t="shared" si="63"/>
        <v>319300.14990483288</v>
      </c>
      <c r="D110" s="5">
        <f t="shared" si="64"/>
        <v>997.81296845260283</v>
      </c>
      <c r="E110" s="31">
        <f t="shared" si="62"/>
        <v>5126.3791272007966</v>
      </c>
      <c r="F110" s="5">
        <f t="shared" si="65"/>
        <v>314173.77077763207</v>
      </c>
      <c r="G110" s="5"/>
      <c r="H110" s="5"/>
      <c r="J110">
        <f t="shared" si="66"/>
        <v>4</v>
      </c>
      <c r="K110">
        <f t="shared" si="67"/>
        <v>4</v>
      </c>
    </row>
    <row r="111" spans="2:11">
      <c r="B111" s="4">
        <v>41425</v>
      </c>
      <c r="C111" s="5">
        <f t="shared" si="63"/>
        <v>314173.77077763207</v>
      </c>
      <c r="D111" s="5">
        <f t="shared" si="64"/>
        <v>981.79303368010017</v>
      </c>
      <c r="E111" s="31">
        <f t="shared" si="62"/>
        <v>5142.3990619732995</v>
      </c>
      <c r="F111" s="5">
        <f t="shared" si="65"/>
        <v>309031.37171565875</v>
      </c>
      <c r="G111" s="5"/>
      <c r="H111" s="5"/>
      <c r="J111">
        <f t="shared" si="66"/>
        <v>5</v>
      </c>
      <c r="K111">
        <f t="shared" si="67"/>
        <v>4</v>
      </c>
    </row>
    <row r="112" spans="2:11">
      <c r="B112" s="4">
        <v>41455</v>
      </c>
      <c r="C112" s="5">
        <f t="shared" si="63"/>
        <v>309031.37171565875</v>
      </c>
      <c r="D112" s="5">
        <f t="shared" si="64"/>
        <v>965.7230366114336</v>
      </c>
      <c r="E112" s="31">
        <f t="shared" si="62"/>
        <v>5158.4690590419659</v>
      </c>
      <c r="F112" s="5">
        <f t="shared" si="65"/>
        <v>303872.90265661676</v>
      </c>
      <c r="G112" s="5"/>
      <c r="H112" s="5"/>
      <c r="J112">
        <f t="shared" si="66"/>
        <v>6</v>
      </c>
      <c r="K112">
        <f t="shared" si="67"/>
        <v>4</v>
      </c>
    </row>
    <row r="113" spans="2:11">
      <c r="B113" s="4">
        <v>41486</v>
      </c>
      <c r="C113" s="5">
        <f t="shared" si="63"/>
        <v>303872.90265661676</v>
      </c>
      <c r="D113" s="5">
        <f t="shared" si="64"/>
        <v>949.60282080192735</v>
      </c>
      <c r="E113" s="31">
        <f t="shared" si="62"/>
        <v>5174.5892748514725</v>
      </c>
      <c r="F113" s="5">
        <f t="shared" si="65"/>
        <v>298698.31338176527</v>
      </c>
      <c r="G113" s="5"/>
      <c r="H113" s="5"/>
      <c r="J113">
        <f t="shared" si="66"/>
        <v>7</v>
      </c>
      <c r="K113">
        <f t="shared" si="67"/>
        <v>4</v>
      </c>
    </row>
    <row r="114" spans="2:11">
      <c r="B114" s="4">
        <v>41517</v>
      </c>
      <c r="C114" s="5">
        <f t="shared" si="63"/>
        <v>298698.31338176527</v>
      </c>
      <c r="D114" s="5">
        <f t="shared" si="64"/>
        <v>933.43222931801654</v>
      </c>
      <c r="E114" s="31">
        <f t="shared" si="62"/>
        <v>5190.7598663353829</v>
      </c>
      <c r="F114" s="5">
        <f t="shared" si="65"/>
        <v>293507.5535154299</v>
      </c>
      <c r="G114" s="5"/>
      <c r="H114" s="5"/>
      <c r="J114">
        <f t="shared" si="66"/>
        <v>8</v>
      </c>
      <c r="K114">
        <f t="shared" si="67"/>
        <v>4</v>
      </c>
    </row>
    <row r="115" spans="2:11">
      <c r="B115" s="4">
        <v>41547</v>
      </c>
      <c r="C115" s="5">
        <f t="shared" si="63"/>
        <v>293507.5535154299</v>
      </c>
      <c r="D115" s="5">
        <f t="shared" si="64"/>
        <v>917.21110473571844</v>
      </c>
      <c r="E115" s="31">
        <f t="shared" si="62"/>
        <v>5206.9809909176811</v>
      </c>
      <c r="F115" s="5">
        <f t="shared" si="65"/>
        <v>288300.57252451224</v>
      </c>
      <c r="G115" s="5"/>
      <c r="H115" s="5"/>
      <c r="J115">
        <f t="shared" si="66"/>
        <v>9</v>
      </c>
      <c r="K115">
        <f t="shared" si="67"/>
        <v>4</v>
      </c>
    </row>
    <row r="116" spans="2:11">
      <c r="B116" s="4">
        <v>41578</v>
      </c>
      <c r="C116" s="5">
        <f t="shared" si="63"/>
        <v>288300.57252451224</v>
      </c>
      <c r="D116" s="5">
        <f t="shared" si="64"/>
        <v>900.93928913910077</v>
      </c>
      <c r="E116" s="31">
        <f t="shared" si="62"/>
        <v>5223.2528065142988</v>
      </c>
      <c r="F116" s="5">
        <f t="shared" si="65"/>
        <v>283077.31971799792</v>
      </c>
      <c r="G116" s="5"/>
      <c r="H116" s="5"/>
      <c r="J116">
        <f t="shared" si="66"/>
        <v>10</v>
      </c>
      <c r="K116">
        <f t="shared" si="67"/>
        <v>4</v>
      </c>
    </row>
    <row r="117" spans="2:11">
      <c r="B117" s="4">
        <v>41608</v>
      </c>
      <c r="C117" s="5">
        <f t="shared" si="63"/>
        <v>283077.31971799792</v>
      </c>
      <c r="D117" s="5">
        <f t="shared" si="64"/>
        <v>884.6166241187434</v>
      </c>
      <c r="E117" s="31">
        <f t="shared" si="62"/>
        <v>5239.5754715346557</v>
      </c>
      <c r="F117" s="5">
        <f t="shared" si="65"/>
        <v>277837.74424646329</v>
      </c>
      <c r="G117" s="5"/>
      <c r="H117" s="5"/>
      <c r="J117">
        <f t="shared" si="66"/>
        <v>11</v>
      </c>
      <c r="K117">
        <f t="shared" si="67"/>
        <v>4</v>
      </c>
    </row>
    <row r="118" spans="2:11">
      <c r="B118" s="4">
        <v>41639</v>
      </c>
      <c r="C118" s="5">
        <f t="shared" si="63"/>
        <v>277837.74424646329</v>
      </c>
      <c r="D118" s="5">
        <f t="shared" si="64"/>
        <v>868.24295077019769</v>
      </c>
      <c r="E118" s="31">
        <f t="shared" si="62"/>
        <v>5255.9491448832014</v>
      </c>
      <c r="F118" s="5">
        <f t="shared" si="65"/>
        <v>272581.79510158009</v>
      </c>
      <c r="G118" s="5">
        <f>D118+D117+D116+D115+D114+D113+D112+D111+D110+D109+D108+D107</f>
        <v>11488.434285105079</v>
      </c>
      <c r="H118" s="5">
        <f>E118+E117+E116+E115+E114+E113+E112+E111+E110+E109+E108+E107+G118</f>
        <v>73490.305147840787</v>
      </c>
      <c r="I118" s="5">
        <f>H118-G118</f>
        <v>62001.870862735712</v>
      </c>
      <c r="J118">
        <f t="shared" si="66"/>
        <v>12</v>
      </c>
      <c r="K118">
        <f t="shared" si="67"/>
        <v>4</v>
      </c>
    </row>
    <row r="119" spans="2:11">
      <c r="B119" s="4">
        <v>41670</v>
      </c>
      <c r="C119" s="5">
        <f t="shared" si="63"/>
        <v>272581.79510158009</v>
      </c>
      <c r="D119" s="5">
        <f t="shared" si="64"/>
        <v>851.8181096924377</v>
      </c>
      <c r="E119" s="31">
        <f t="shared" si="62"/>
        <v>5272.3739859609614</v>
      </c>
      <c r="F119" s="5">
        <f t="shared" si="65"/>
        <v>267309.42111561913</v>
      </c>
      <c r="G119" s="5"/>
      <c r="H119" s="5"/>
      <c r="J119">
        <f t="shared" si="66"/>
        <v>1</v>
      </c>
      <c r="K119">
        <f t="shared" si="67"/>
        <v>5</v>
      </c>
    </row>
    <row r="120" spans="2:11">
      <c r="B120" s="4">
        <v>41698</v>
      </c>
      <c r="C120" s="5">
        <f t="shared" si="63"/>
        <v>267309.42111561913</v>
      </c>
      <c r="D120" s="5">
        <f t="shared" si="64"/>
        <v>835.34194098630985</v>
      </c>
      <c r="E120" s="31">
        <f t="shared" si="62"/>
        <v>5288.8501546670896</v>
      </c>
      <c r="F120" s="5">
        <f t="shared" si="65"/>
        <v>262020.57096095203</v>
      </c>
      <c r="G120" s="5"/>
      <c r="H120" s="5"/>
      <c r="J120">
        <f t="shared" si="66"/>
        <v>2</v>
      </c>
      <c r="K120">
        <f t="shared" si="67"/>
        <v>5</v>
      </c>
    </row>
    <row r="121" spans="2:11">
      <c r="B121" s="4">
        <v>41729</v>
      </c>
      <c r="C121" s="5">
        <f t="shared" si="63"/>
        <v>262020.57096095203</v>
      </c>
      <c r="D121" s="5">
        <f t="shared" si="64"/>
        <v>818.81428425297509</v>
      </c>
      <c r="E121" s="31">
        <f t="shared" si="62"/>
        <v>5305.3778114004244</v>
      </c>
      <c r="F121" s="5">
        <f t="shared" si="65"/>
        <v>256715.1931495516</v>
      </c>
      <c r="G121" s="5"/>
      <c r="H121" s="5"/>
      <c r="J121">
        <f t="shared" si="66"/>
        <v>3</v>
      </c>
      <c r="K121">
        <f t="shared" si="67"/>
        <v>5</v>
      </c>
    </row>
    <row r="122" spans="2:11">
      <c r="B122" s="4">
        <v>41759</v>
      </c>
      <c r="C122" s="5">
        <f t="shared" si="63"/>
        <v>256715.1931495516</v>
      </c>
      <c r="D122" s="5">
        <f t="shared" si="64"/>
        <v>802.23497859234874</v>
      </c>
      <c r="E122" s="31">
        <f t="shared" si="62"/>
        <v>5321.9571170610507</v>
      </c>
      <c r="F122" s="5">
        <f t="shared" si="65"/>
        <v>251393.23603249056</v>
      </c>
      <c r="G122" s="5"/>
      <c r="H122" s="5"/>
      <c r="J122">
        <f t="shared" si="66"/>
        <v>4</v>
      </c>
      <c r="K122">
        <f t="shared" si="67"/>
        <v>5</v>
      </c>
    </row>
    <row r="123" spans="2:11">
      <c r="B123" s="4">
        <v>41790</v>
      </c>
      <c r="C123" s="5">
        <f t="shared" si="63"/>
        <v>251393.23603249056</v>
      </c>
      <c r="D123" s="5">
        <f t="shared" si="64"/>
        <v>785.60386260153291</v>
      </c>
      <c r="E123" s="31">
        <f t="shared" si="62"/>
        <v>5338.5882330518671</v>
      </c>
      <c r="F123" s="5">
        <f t="shared" si="65"/>
        <v>246054.64779943868</v>
      </c>
      <c r="G123" s="5"/>
      <c r="H123" s="5"/>
      <c r="J123">
        <f t="shared" si="66"/>
        <v>5</v>
      </c>
      <c r="K123">
        <f t="shared" si="67"/>
        <v>5</v>
      </c>
    </row>
    <row r="124" spans="2:11">
      <c r="B124" s="4">
        <v>41820</v>
      </c>
      <c r="C124" s="5">
        <f t="shared" si="63"/>
        <v>246054.64779943868</v>
      </c>
      <c r="D124" s="5">
        <f t="shared" si="64"/>
        <v>768.92077437324588</v>
      </c>
      <c r="E124" s="31">
        <f t="shared" si="62"/>
        <v>5355.2713212801536</v>
      </c>
      <c r="F124" s="5">
        <f t="shared" si="65"/>
        <v>240699.37647815852</v>
      </c>
      <c r="G124" s="5"/>
      <c r="H124" s="5"/>
      <c r="J124">
        <f t="shared" si="66"/>
        <v>6</v>
      </c>
      <c r="K124">
        <f t="shared" si="67"/>
        <v>5</v>
      </c>
    </row>
    <row r="125" spans="2:11">
      <c r="B125" s="4">
        <v>41851</v>
      </c>
      <c r="C125" s="5">
        <f t="shared" si="63"/>
        <v>240699.37647815852</v>
      </c>
      <c r="D125" s="5">
        <f t="shared" si="64"/>
        <v>752.18555149424537</v>
      </c>
      <c r="E125" s="31">
        <f t="shared" si="62"/>
        <v>5372.0065441591541</v>
      </c>
      <c r="F125" s="5">
        <f t="shared" si="65"/>
        <v>235327.36993399938</v>
      </c>
      <c r="G125" s="5"/>
      <c r="H125" s="5"/>
      <c r="J125">
        <f t="shared" si="66"/>
        <v>7</v>
      </c>
      <c r="K125">
        <f t="shared" si="67"/>
        <v>5</v>
      </c>
    </row>
    <row r="126" spans="2:11">
      <c r="B126" s="4">
        <v>41882</v>
      </c>
      <c r="C126" s="5">
        <f t="shared" si="63"/>
        <v>235327.36993399938</v>
      </c>
      <c r="D126" s="5">
        <f t="shared" si="64"/>
        <v>735.39803104374812</v>
      </c>
      <c r="E126" s="31">
        <f t="shared" si="62"/>
        <v>5388.7940646096513</v>
      </c>
      <c r="F126" s="5">
        <f t="shared" si="65"/>
        <v>229938.57586938972</v>
      </c>
      <c r="G126" s="5"/>
      <c r="H126" s="5"/>
      <c r="J126">
        <f t="shared" si="66"/>
        <v>8</v>
      </c>
      <c r="K126">
        <f t="shared" si="67"/>
        <v>5</v>
      </c>
    </row>
    <row r="127" spans="2:11">
      <c r="B127" s="4">
        <v>41912</v>
      </c>
      <c r="C127" s="5">
        <f t="shared" si="63"/>
        <v>229938.57586938972</v>
      </c>
      <c r="D127" s="5">
        <f t="shared" si="64"/>
        <v>718.55804959184286</v>
      </c>
      <c r="E127" s="31">
        <f t="shared" si="62"/>
        <v>5405.6340460615565</v>
      </c>
      <c r="F127" s="5">
        <f t="shared" si="65"/>
        <v>224532.94182332818</v>
      </c>
      <c r="G127" s="5"/>
      <c r="H127" s="5"/>
      <c r="J127">
        <f t="shared" si="66"/>
        <v>9</v>
      </c>
      <c r="K127">
        <f t="shared" si="67"/>
        <v>5</v>
      </c>
    </row>
    <row r="128" spans="2:11">
      <c r="B128" s="4">
        <v>41943</v>
      </c>
      <c r="C128" s="5">
        <f t="shared" si="63"/>
        <v>224532.94182332818</v>
      </c>
      <c r="D128" s="5">
        <f t="shared" si="64"/>
        <v>701.66544319790046</v>
      </c>
      <c r="E128" s="31">
        <f t="shared" si="62"/>
        <v>5422.5266524554991</v>
      </c>
      <c r="F128" s="5">
        <f t="shared" si="65"/>
        <v>219110.41517087267</v>
      </c>
      <c r="G128" s="5"/>
      <c r="H128" s="5"/>
      <c r="J128">
        <f t="shared" si="66"/>
        <v>10</v>
      </c>
      <c r="K128">
        <f t="shared" si="67"/>
        <v>5</v>
      </c>
    </row>
    <row r="129" spans="2:11">
      <c r="B129" s="4">
        <v>41973</v>
      </c>
      <c r="C129" s="5">
        <f t="shared" si="63"/>
        <v>219110.41517087267</v>
      </c>
      <c r="D129" s="5">
        <f t="shared" si="64"/>
        <v>684.72004740897717</v>
      </c>
      <c r="E129" s="31">
        <f t="shared" si="62"/>
        <v>5439.4720482444227</v>
      </c>
      <c r="F129" s="5">
        <f t="shared" si="65"/>
        <v>213670.94312262826</v>
      </c>
      <c r="G129" s="5"/>
      <c r="H129" s="5"/>
      <c r="J129">
        <f t="shared" si="66"/>
        <v>11</v>
      </c>
      <c r="K129">
        <f t="shared" si="67"/>
        <v>5</v>
      </c>
    </row>
    <row r="130" spans="2:11">
      <c r="B130" s="4">
        <v>42004</v>
      </c>
      <c r="C130" s="5">
        <f t="shared" si="63"/>
        <v>213670.94312262826</v>
      </c>
      <c r="D130" s="5">
        <f t="shared" si="64"/>
        <v>667.72169725821334</v>
      </c>
      <c r="E130" s="31">
        <f t="shared" si="62"/>
        <v>5456.4703983951858</v>
      </c>
      <c r="F130" s="5">
        <f t="shared" si="65"/>
        <v>208214.47272423308</v>
      </c>
      <c r="G130" s="5">
        <f>D130+D129+D128+D127+D126+D125+D124+D123+D122+D121+D120+D119</f>
        <v>9122.9827704937779</v>
      </c>
      <c r="H130" s="5">
        <f>E130+E129+E128+E127+E126+E125+E124+E123+E122+E121+E120+E119+G130</f>
        <v>73490.305147840787</v>
      </c>
      <c r="I130" s="5">
        <f>H130-G130</f>
        <v>64367.322377347009</v>
      </c>
      <c r="J130">
        <f t="shared" si="66"/>
        <v>12</v>
      </c>
      <c r="K130">
        <f t="shared" si="67"/>
        <v>5</v>
      </c>
    </row>
    <row r="131" spans="2:11">
      <c r="B131" s="4">
        <v>42035</v>
      </c>
      <c r="C131" s="5">
        <f t="shared" si="63"/>
        <v>208214.47272423308</v>
      </c>
      <c r="D131" s="5">
        <f t="shared" si="64"/>
        <v>650.67022726322841</v>
      </c>
      <c r="E131" s="31">
        <f t="shared" si="62"/>
        <v>5473.5218683901712</v>
      </c>
      <c r="F131" s="5">
        <f t="shared" si="65"/>
        <v>202740.95085584291</v>
      </c>
      <c r="G131" s="5"/>
      <c r="H131" s="5"/>
      <c r="J131">
        <f t="shared" si="66"/>
        <v>1</v>
      </c>
      <c r="K131">
        <f t="shared" si="67"/>
        <v>6</v>
      </c>
    </row>
    <row r="132" spans="2:11">
      <c r="B132" s="4">
        <v>42063</v>
      </c>
      <c r="C132" s="5">
        <f t="shared" si="63"/>
        <v>202740.95085584291</v>
      </c>
      <c r="D132" s="5">
        <f t="shared" si="64"/>
        <v>633.56547142450904</v>
      </c>
      <c r="E132" s="31">
        <f t="shared" si="62"/>
        <v>5490.6266242288903</v>
      </c>
      <c r="F132" s="5">
        <f t="shared" si="65"/>
        <v>197250.32423161401</v>
      </c>
      <c r="G132" s="5"/>
      <c r="H132" s="5"/>
      <c r="J132">
        <f t="shared" si="66"/>
        <v>2</v>
      </c>
      <c r="K132">
        <f t="shared" si="67"/>
        <v>6</v>
      </c>
    </row>
    <row r="133" spans="2:11">
      <c r="B133" s="4">
        <v>42094</v>
      </c>
      <c r="C133" s="5">
        <f t="shared" si="63"/>
        <v>197250.32423161401</v>
      </c>
      <c r="D133" s="5">
        <f t="shared" si="64"/>
        <v>616.40726322379373</v>
      </c>
      <c r="E133" s="31">
        <f t="shared" si="62"/>
        <v>5507.7848324296056</v>
      </c>
      <c r="F133" s="5">
        <f t="shared" si="65"/>
        <v>191742.5393991844</v>
      </c>
      <c r="G133" s="5"/>
      <c r="H133" s="5"/>
      <c r="J133">
        <f t="shared" si="66"/>
        <v>3</v>
      </c>
      <c r="K133">
        <f t="shared" si="67"/>
        <v>6</v>
      </c>
    </row>
    <row r="134" spans="2:11">
      <c r="B134" s="4">
        <v>42124</v>
      </c>
      <c r="C134" s="5">
        <f t="shared" si="63"/>
        <v>191742.5393991844</v>
      </c>
      <c r="D134" s="5">
        <f t="shared" si="64"/>
        <v>599.19543562245121</v>
      </c>
      <c r="E134" s="31">
        <f t="shared" si="62"/>
        <v>5524.9966600309481</v>
      </c>
      <c r="F134" s="5">
        <f t="shared" si="65"/>
        <v>186217.54273915346</v>
      </c>
      <c r="G134" s="5"/>
      <c r="H134" s="5"/>
      <c r="J134">
        <f t="shared" si="66"/>
        <v>4</v>
      </c>
      <c r="K134">
        <f t="shared" si="67"/>
        <v>6</v>
      </c>
    </row>
    <row r="135" spans="2:11">
      <c r="B135" s="4">
        <v>42155</v>
      </c>
      <c r="C135" s="5">
        <f t="shared" si="63"/>
        <v>186217.54273915346</v>
      </c>
      <c r="D135" s="5">
        <f t="shared" si="64"/>
        <v>581.92982105985459</v>
      </c>
      <c r="E135" s="31">
        <f t="shared" ref="E135:E198" si="68">IF(C135&lt;1,0,-$E$66-D135)</f>
        <v>5542.262274593545</v>
      </c>
      <c r="F135" s="5">
        <f t="shared" si="65"/>
        <v>180675.28046455991</v>
      </c>
      <c r="G135" s="5"/>
      <c r="H135" s="5"/>
      <c r="J135">
        <f t="shared" si="66"/>
        <v>5</v>
      </c>
      <c r="K135">
        <f t="shared" si="67"/>
        <v>6</v>
      </c>
    </row>
    <row r="136" spans="2:11">
      <c r="B136" s="4">
        <v>42185</v>
      </c>
      <c r="C136" s="5">
        <f t="shared" si="63"/>
        <v>180675.28046455991</v>
      </c>
      <c r="D136" s="5">
        <f t="shared" si="64"/>
        <v>564.61025145174972</v>
      </c>
      <c r="E136" s="31">
        <f t="shared" si="68"/>
        <v>5559.5818442016498</v>
      </c>
      <c r="F136" s="5">
        <f t="shared" si="65"/>
        <v>175115.69862035825</v>
      </c>
      <c r="G136" s="5"/>
      <c r="H136" s="5"/>
      <c r="J136">
        <f t="shared" si="66"/>
        <v>6</v>
      </c>
      <c r="K136">
        <f t="shared" si="67"/>
        <v>6</v>
      </c>
    </row>
    <row r="137" spans="2:11">
      <c r="B137" s="4">
        <v>42216</v>
      </c>
      <c r="C137" s="5">
        <f t="shared" ref="C137:C190" si="69">F136</f>
        <v>175115.69862035825</v>
      </c>
      <c r="D137" s="5">
        <f t="shared" ref="D137:D190" si="70">C137*$C$66/12</f>
        <v>547.23655818861948</v>
      </c>
      <c r="E137" s="31">
        <f t="shared" si="68"/>
        <v>5576.9555374647798</v>
      </c>
      <c r="F137" s="5">
        <f t="shared" ref="F137:F190" si="71">C137-E137</f>
        <v>169538.74308289346</v>
      </c>
      <c r="G137" s="5"/>
      <c r="H137" s="5"/>
      <c r="J137">
        <f t="shared" si="66"/>
        <v>7</v>
      </c>
      <c r="K137">
        <f t="shared" si="67"/>
        <v>6</v>
      </c>
    </row>
    <row r="138" spans="2:11">
      <c r="B138" s="4">
        <v>42247</v>
      </c>
      <c r="C138" s="5">
        <f t="shared" si="69"/>
        <v>169538.74308289346</v>
      </c>
      <c r="D138" s="5">
        <f t="shared" si="70"/>
        <v>529.80857213404204</v>
      </c>
      <c r="E138" s="31">
        <f t="shared" si="68"/>
        <v>5594.3835235193574</v>
      </c>
      <c r="F138" s="5">
        <f t="shared" si="71"/>
        <v>163944.3595593741</v>
      </c>
      <c r="G138" s="5"/>
      <c r="H138" s="5"/>
      <c r="J138">
        <f t="shared" si="66"/>
        <v>8</v>
      </c>
      <c r="K138">
        <f t="shared" si="67"/>
        <v>6</v>
      </c>
    </row>
    <row r="139" spans="2:11">
      <c r="B139" s="4">
        <v>42277</v>
      </c>
      <c r="C139" s="5">
        <f t="shared" si="69"/>
        <v>163944.3595593741</v>
      </c>
      <c r="D139" s="5">
        <f t="shared" si="70"/>
        <v>512.32612362304405</v>
      </c>
      <c r="E139" s="31">
        <f t="shared" si="68"/>
        <v>5611.8659720303558</v>
      </c>
      <c r="F139" s="5">
        <f t="shared" si="71"/>
        <v>158332.49358734375</v>
      </c>
      <c r="G139" s="5"/>
      <c r="H139" s="5"/>
      <c r="J139">
        <f t="shared" si="66"/>
        <v>9</v>
      </c>
      <c r="K139">
        <f t="shared" si="67"/>
        <v>6</v>
      </c>
    </row>
    <row r="140" spans="2:11">
      <c r="B140" s="4">
        <v>42308</v>
      </c>
      <c r="C140" s="5">
        <f t="shared" si="69"/>
        <v>158332.49358734375</v>
      </c>
      <c r="D140" s="5">
        <f t="shared" si="70"/>
        <v>494.78904246044925</v>
      </c>
      <c r="E140" s="31">
        <f t="shared" si="68"/>
        <v>5629.4030531929502</v>
      </c>
      <c r="F140" s="5">
        <f t="shared" si="71"/>
        <v>152703.0905341508</v>
      </c>
      <c r="G140" s="5"/>
      <c r="H140" s="5"/>
      <c r="J140">
        <f t="shared" si="66"/>
        <v>10</v>
      </c>
      <c r="K140">
        <f t="shared" si="67"/>
        <v>6</v>
      </c>
    </row>
    <row r="141" spans="2:11">
      <c r="B141" s="4">
        <v>42338</v>
      </c>
      <c r="C141" s="5">
        <f t="shared" si="69"/>
        <v>152703.0905341508</v>
      </c>
      <c r="D141" s="5">
        <f t="shared" si="70"/>
        <v>477.1971579192213</v>
      </c>
      <c r="E141" s="31">
        <f t="shared" si="68"/>
        <v>5646.9949377341782</v>
      </c>
      <c r="F141" s="5">
        <f t="shared" si="71"/>
        <v>147056.09559641662</v>
      </c>
      <c r="G141" s="5"/>
      <c r="H141" s="5"/>
      <c r="J141">
        <f t="shared" si="66"/>
        <v>11</v>
      </c>
      <c r="K141">
        <f t="shared" si="67"/>
        <v>6</v>
      </c>
    </row>
    <row r="142" spans="2:11">
      <c r="B142" s="4">
        <v>42369</v>
      </c>
      <c r="C142" s="5">
        <f t="shared" si="69"/>
        <v>147056.09559641662</v>
      </c>
      <c r="D142" s="5">
        <f t="shared" si="70"/>
        <v>459.55029873880193</v>
      </c>
      <c r="E142" s="31">
        <f t="shared" si="68"/>
        <v>5664.6417969145978</v>
      </c>
      <c r="F142" s="5">
        <f t="shared" si="71"/>
        <v>141391.45379950202</v>
      </c>
      <c r="G142" s="5">
        <f>D142+D141+D140+D139+D138+D137+D136+D135+D134+D133+D132+D131</f>
        <v>6667.2862231097652</v>
      </c>
      <c r="H142" s="5">
        <f>E142+E141+E140+E139+E138+E137+E136+E135+E134+E133+E132+E131+G142</f>
        <v>73490.305147840802</v>
      </c>
      <c r="I142" s="5">
        <f>H142-G142</f>
        <v>66823.018924731034</v>
      </c>
      <c r="J142">
        <f t="shared" si="66"/>
        <v>12</v>
      </c>
      <c r="K142">
        <f t="shared" si="67"/>
        <v>6</v>
      </c>
    </row>
    <row r="143" spans="2:11">
      <c r="B143" s="4">
        <v>42400</v>
      </c>
      <c r="C143" s="5">
        <f t="shared" si="69"/>
        <v>141391.45379950202</v>
      </c>
      <c r="D143" s="5">
        <f t="shared" si="70"/>
        <v>441.84829312344385</v>
      </c>
      <c r="E143" s="31">
        <f t="shared" si="68"/>
        <v>5682.3438025299556</v>
      </c>
      <c r="F143" s="5">
        <f t="shared" si="71"/>
        <v>135709.10999697205</v>
      </c>
      <c r="G143" s="5"/>
      <c r="H143" s="5"/>
      <c r="J143">
        <f t="shared" si="66"/>
        <v>1</v>
      </c>
      <c r="K143">
        <f t="shared" si="67"/>
        <v>7</v>
      </c>
    </row>
    <row r="144" spans="2:11">
      <c r="B144" s="4">
        <v>42429</v>
      </c>
      <c r="C144" s="5">
        <f t="shared" si="69"/>
        <v>135709.10999697205</v>
      </c>
      <c r="D144" s="5">
        <f t="shared" si="70"/>
        <v>424.09096874053762</v>
      </c>
      <c r="E144" s="31">
        <f t="shared" si="68"/>
        <v>5700.1011269128621</v>
      </c>
      <c r="F144" s="5">
        <f t="shared" si="71"/>
        <v>130009.00887005919</v>
      </c>
      <c r="G144" s="5"/>
      <c r="H144" s="5"/>
      <c r="J144">
        <f t="shared" si="66"/>
        <v>2</v>
      </c>
      <c r="K144">
        <f t="shared" si="67"/>
        <v>7</v>
      </c>
    </row>
    <row r="145" spans="2:11">
      <c r="B145" s="4">
        <v>42460</v>
      </c>
      <c r="C145" s="5">
        <f t="shared" si="69"/>
        <v>130009.00887005919</v>
      </c>
      <c r="D145" s="5">
        <f t="shared" si="70"/>
        <v>406.27815271893496</v>
      </c>
      <c r="E145" s="31">
        <f t="shared" si="68"/>
        <v>5717.913942934465</v>
      </c>
      <c r="F145" s="5">
        <f t="shared" si="71"/>
        <v>124291.09492712472</v>
      </c>
      <c r="G145" s="5"/>
      <c r="H145" s="5"/>
      <c r="J145">
        <f t="shared" si="66"/>
        <v>3</v>
      </c>
      <c r="K145">
        <f t="shared" si="67"/>
        <v>7</v>
      </c>
    </row>
    <row r="146" spans="2:11">
      <c r="B146" s="4">
        <v>42490</v>
      </c>
      <c r="C146" s="5">
        <f t="shared" si="69"/>
        <v>124291.09492712472</v>
      </c>
      <c r="D146" s="5">
        <f t="shared" si="70"/>
        <v>388.40967164726476</v>
      </c>
      <c r="E146" s="31">
        <f t="shared" si="68"/>
        <v>5735.7824240061345</v>
      </c>
      <c r="F146" s="5">
        <f t="shared" si="71"/>
        <v>118555.31250311859</v>
      </c>
      <c r="G146" s="5"/>
      <c r="H146" s="5"/>
      <c r="J146">
        <f t="shared" si="66"/>
        <v>4</v>
      </c>
      <c r="K146">
        <f t="shared" si="67"/>
        <v>7</v>
      </c>
    </row>
    <row r="147" spans="2:11">
      <c r="B147" s="4">
        <v>42521</v>
      </c>
      <c r="C147" s="5">
        <f t="shared" si="69"/>
        <v>118555.31250311859</v>
      </c>
      <c r="D147" s="5">
        <f t="shared" si="70"/>
        <v>370.48535157224563</v>
      </c>
      <c r="E147" s="31">
        <f t="shared" si="68"/>
        <v>5753.7067440811543</v>
      </c>
      <c r="F147" s="5">
        <f t="shared" si="71"/>
        <v>112801.60575903744</v>
      </c>
      <c r="G147" s="5"/>
      <c r="H147" s="5"/>
      <c r="J147">
        <f t="shared" ref="J147:J210" si="72">J135</f>
        <v>5</v>
      </c>
      <c r="K147">
        <f t="shared" si="67"/>
        <v>7</v>
      </c>
    </row>
    <row r="148" spans="2:11">
      <c r="B148" s="4">
        <v>42551</v>
      </c>
      <c r="C148" s="5">
        <f t="shared" si="69"/>
        <v>112801.60575903744</v>
      </c>
      <c r="D148" s="5">
        <f t="shared" si="70"/>
        <v>352.50501799699197</v>
      </c>
      <c r="E148" s="31">
        <f t="shared" si="68"/>
        <v>5771.6870776564074</v>
      </c>
      <c r="F148" s="5">
        <f t="shared" si="71"/>
        <v>107029.91868138104</v>
      </c>
      <c r="G148" s="5"/>
      <c r="H148" s="5"/>
      <c r="J148">
        <f t="shared" si="72"/>
        <v>6</v>
      </c>
      <c r="K148">
        <f t="shared" ref="K148:K211" si="73">K136+1</f>
        <v>7</v>
      </c>
    </row>
    <row r="149" spans="2:11">
      <c r="B149" s="4">
        <v>42582</v>
      </c>
      <c r="C149" s="5">
        <f t="shared" si="69"/>
        <v>107029.91868138104</v>
      </c>
      <c r="D149" s="5">
        <f t="shared" si="70"/>
        <v>334.46849587931575</v>
      </c>
      <c r="E149" s="31">
        <f t="shared" si="68"/>
        <v>5789.7235997740836</v>
      </c>
      <c r="F149" s="5">
        <f t="shared" si="71"/>
        <v>101240.19508160696</v>
      </c>
      <c r="G149" s="5"/>
      <c r="H149" s="5"/>
      <c r="J149">
        <f t="shared" si="72"/>
        <v>7</v>
      </c>
      <c r="K149">
        <f t="shared" si="73"/>
        <v>7</v>
      </c>
    </row>
    <row r="150" spans="2:11">
      <c r="B150" s="4">
        <v>42613</v>
      </c>
      <c r="C150" s="5">
        <f t="shared" si="69"/>
        <v>101240.19508160696</v>
      </c>
      <c r="D150" s="5">
        <f t="shared" si="70"/>
        <v>316.37560963002176</v>
      </c>
      <c r="E150" s="31">
        <f t="shared" si="68"/>
        <v>5807.8164860233774</v>
      </c>
      <c r="F150" s="5">
        <f t="shared" si="71"/>
        <v>95432.378595583577</v>
      </c>
      <c r="G150" s="5"/>
      <c r="H150" s="5"/>
      <c r="J150">
        <f t="shared" si="72"/>
        <v>8</v>
      </c>
      <c r="K150">
        <f t="shared" si="73"/>
        <v>7</v>
      </c>
    </row>
    <row r="151" spans="2:11">
      <c r="B151" s="4">
        <v>42643</v>
      </c>
      <c r="C151" s="5">
        <f t="shared" si="69"/>
        <v>95432.378595583577</v>
      </c>
      <c r="D151" s="5">
        <f t="shared" si="70"/>
        <v>298.22618311119868</v>
      </c>
      <c r="E151" s="31">
        <f t="shared" si="68"/>
        <v>5825.9659125422004</v>
      </c>
      <c r="F151" s="5">
        <f t="shared" si="71"/>
        <v>89606.412683041373</v>
      </c>
      <c r="G151" s="5"/>
      <c r="H151" s="5"/>
      <c r="J151">
        <f t="shared" si="72"/>
        <v>9</v>
      </c>
      <c r="K151">
        <f t="shared" si="73"/>
        <v>7</v>
      </c>
    </row>
    <row r="152" spans="2:11">
      <c r="B152" s="4">
        <v>42674</v>
      </c>
      <c r="C152" s="5">
        <f t="shared" si="69"/>
        <v>89606.412683041373</v>
      </c>
      <c r="D152" s="5">
        <f t="shared" si="70"/>
        <v>280.02003963450426</v>
      </c>
      <c r="E152" s="31">
        <f t="shared" si="68"/>
        <v>5844.1720560188951</v>
      </c>
      <c r="F152" s="5">
        <f t="shared" si="71"/>
        <v>83762.240627022475</v>
      </c>
      <c r="G152" s="5"/>
      <c r="H152" s="5"/>
      <c r="J152">
        <f t="shared" si="72"/>
        <v>10</v>
      </c>
      <c r="K152">
        <f t="shared" si="73"/>
        <v>7</v>
      </c>
    </row>
    <row r="153" spans="2:11">
      <c r="B153" s="4">
        <v>42704</v>
      </c>
      <c r="C153" s="5">
        <f t="shared" si="69"/>
        <v>83762.240627022475</v>
      </c>
      <c r="D153" s="5">
        <f t="shared" si="70"/>
        <v>261.75700195944523</v>
      </c>
      <c r="E153" s="31">
        <f t="shared" si="68"/>
        <v>5862.4350936939545</v>
      </c>
      <c r="F153" s="5">
        <f t="shared" si="71"/>
        <v>77899.805533328516</v>
      </c>
      <c r="G153" s="5"/>
      <c r="H153" s="5"/>
      <c r="J153">
        <f t="shared" si="72"/>
        <v>11</v>
      </c>
      <c r="K153">
        <f t="shared" si="73"/>
        <v>7</v>
      </c>
    </row>
    <row r="154" spans="2:11">
      <c r="B154" s="4">
        <v>42735</v>
      </c>
      <c r="C154" s="5">
        <f t="shared" si="69"/>
        <v>77899.805533328516</v>
      </c>
      <c r="D154" s="5">
        <f t="shared" si="70"/>
        <v>243.43689229165159</v>
      </c>
      <c r="E154" s="31">
        <f t="shared" si="68"/>
        <v>5880.7552033617476</v>
      </c>
      <c r="F154" s="5">
        <f t="shared" si="71"/>
        <v>72019.050329966762</v>
      </c>
      <c r="G154" s="5">
        <f>D154+D153+D152+D151+D150+D149+D148+D147+D146+D145+D144+D143</f>
        <v>4117.9016783055567</v>
      </c>
      <c r="H154" s="5">
        <f>E154+E153+E152+E151+E150+E149+E148+E147+E146+E145+E144+E143+G154</f>
        <v>73490.305147840802</v>
      </c>
      <c r="I154" s="5">
        <f>H154-G154</f>
        <v>69372.403469535246</v>
      </c>
      <c r="J154">
        <f t="shared" si="72"/>
        <v>12</v>
      </c>
      <c r="K154">
        <f t="shared" si="73"/>
        <v>7</v>
      </c>
    </row>
    <row r="155" spans="2:11">
      <c r="B155" s="4">
        <v>42766</v>
      </c>
      <c r="C155" s="5">
        <f t="shared" si="69"/>
        <v>72019.050329966762</v>
      </c>
      <c r="D155" s="5">
        <f t="shared" si="70"/>
        <v>225.05953228114615</v>
      </c>
      <c r="E155" s="31">
        <f t="shared" si="68"/>
        <v>5899.1325633722536</v>
      </c>
      <c r="F155" s="5">
        <f t="shared" si="71"/>
        <v>66119.917766594503</v>
      </c>
      <c r="G155" s="5"/>
      <c r="H155" s="5"/>
      <c r="J155">
        <f t="shared" si="72"/>
        <v>1</v>
      </c>
      <c r="K155">
        <f t="shared" si="73"/>
        <v>8</v>
      </c>
    </row>
    <row r="156" spans="2:11">
      <c r="B156" s="4">
        <v>42794</v>
      </c>
      <c r="C156" s="5">
        <f t="shared" si="69"/>
        <v>66119.917766594503</v>
      </c>
      <c r="D156" s="5">
        <f t="shared" si="70"/>
        <v>206.62474302060784</v>
      </c>
      <c r="E156" s="31">
        <f t="shared" si="68"/>
        <v>5917.5673526327919</v>
      </c>
      <c r="F156" s="5">
        <f t="shared" si="71"/>
        <v>60202.350413961714</v>
      </c>
      <c r="G156" s="5"/>
      <c r="H156" s="5"/>
      <c r="J156">
        <f t="shared" si="72"/>
        <v>2</v>
      </c>
      <c r="K156">
        <f t="shared" si="73"/>
        <v>8</v>
      </c>
    </row>
    <row r="157" spans="2:11">
      <c r="B157" s="4">
        <v>42825</v>
      </c>
      <c r="C157" s="5">
        <f t="shared" si="69"/>
        <v>60202.350413961714</v>
      </c>
      <c r="D157" s="5">
        <f t="shared" si="70"/>
        <v>188.13234504363035</v>
      </c>
      <c r="E157" s="31">
        <f t="shared" si="68"/>
        <v>5936.0597506097693</v>
      </c>
      <c r="F157" s="5">
        <f t="shared" si="71"/>
        <v>54266.290663351945</v>
      </c>
      <c r="G157" s="5"/>
      <c r="H157" s="5"/>
      <c r="J157">
        <f t="shared" si="72"/>
        <v>3</v>
      </c>
      <c r="K157">
        <f t="shared" si="73"/>
        <v>8</v>
      </c>
    </row>
    <row r="158" spans="2:11">
      <c r="B158" s="4">
        <v>42855</v>
      </c>
      <c r="C158" s="5">
        <f t="shared" si="69"/>
        <v>54266.290663351945</v>
      </c>
      <c r="D158" s="5">
        <f t="shared" si="70"/>
        <v>169.58215832297483</v>
      </c>
      <c r="E158" s="31">
        <f t="shared" si="68"/>
        <v>5954.6099373304251</v>
      </c>
      <c r="F158" s="5">
        <f t="shared" si="71"/>
        <v>48311.680726021521</v>
      </c>
      <c r="G158" s="5"/>
      <c r="H158" s="5"/>
      <c r="J158">
        <f t="shared" si="72"/>
        <v>4</v>
      </c>
      <c r="K158">
        <f t="shared" si="73"/>
        <v>8</v>
      </c>
    </row>
    <row r="159" spans="2:11">
      <c r="B159" s="4">
        <v>42886</v>
      </c>
      <c r="C159" s="5">
        <f t="shared" si="69"/>
        <v>48311.680726021521</v>
      </c>
      <c r="D159" s="5">
        <f t="shared" si="70"/>
        <v>150.97400226881726</v>
      </c>
      <c r="E159" s="31">
        <f t="shared" si="68"/>
        <v>5973.2180933845821</v>
      </c>
      <c r="F159" s="5">
        <f t="shared" si="71"/>
        <v>42338.46263263694</v>
      </c>
      <c r="G159" s="5"/>
      <c r="H159" s="5"/>
      <c r="J159">
        <f t="shared" si="72"/>
        <v>5</v>
      </c>
      <c r="K159">
        <f t="shared" si="73"/>
        <v>8</v>
      </c>
    </row>
    <row r="160" spans="2:11">
      <c r="B160" s="4">
        <v>42916</v>
      </c>
      <c r="C160" s="5">
        <f t="shared" si="69"/>
        <v>42338.46263263694</v>
      </c>
      <c r="D160" s="5">
        <f t="shared" si="70"/>
        <v>132.30769572699043</v>
      </c>
      <c r="E160" s="31">
        <f t="shared" si="68"/>
        <v>5991.8843999264091</v>
      </c>
      <c r="F160" s="5">
        <f t="shared" si="71"/>
        <v>36346.578232710533</v>
      </c>
      <c r="G160" s="5"/>
      <c r="H160" s="5"/>
      <c r="J160">
        <f t="shared" si="72"/>
        <v>6</v>
      </c>
      <c r="K160">
        <f t="shared" si="73"/>
        <v>8</v>
      </c>
    </row>
    <row r="161" spans="2:11">
      <c r="B161" s="4">
        <v>42947</v>
      </c>
      <c r="C161" s="5">
        <f t="shared" si="69"/>
        <v>36346.578232710533</v>
      </c>
      <c r="D161" s="5">
        <f t="shared" si="70"/>
        <v>113.58305697722041</v>
      </c>
      <c r="E161" s="31">
        <f t="shared" si="68"/>
        <v>6010.6090386761789</v>
      </c>
      <c r="F161" s="5">
        <f t="shared" si="71"/>
        <v>30335.969194034355</v>
      </c>
      <c r="G161" s="5"/>
      <c r="H161" s="5"/>
      <c r="J161">
        <f t="shared" si="72"/>
        <v>7</v>
      </c>
      <c r="K161">
        <f t="shared" si="73"/>
        <v>8</v>
      </c>
    </row>
    <row r="162" spans="2:11">
      <c r="B162" s="4">
        <v>42978</v>
      </c>
      <c r="C162" s="5">
        <f t="shared" si="69"/>
        <v>30335.969194034355</v>
      </c>
      <c r="D162" s="5">
        <f t="shared" si="70"/>
        <v>94.799903731357347</v>
      </c>
      <c r="E162" s="31">
        <f t="shared" si="68"/>
        <v>6029.392191922042</v>
      </c>
      <c r="F162" s="5">
        <f t="shared" si="71"/>
        <v>24306.577002112313</v>
      </c>
      <c r="G162" s="5"/>
      <c r="H162" s="5"/>
      <c r="J162">
        <f t="shared" si="72"/>
        <v>8</v>
      </c>
      <c r="K162">
        <f t="shared" si="73"/>
        <v>8</v>
      </c>
    </row>
    <row r="163" spans="2:11">
      <c r="B163" s="4">
        <v>43008</v>
      </c>
      <c r="C163" s="5">
        <f t="shared" si="69"/>
        <v>24306.577002112313</v>
      </c>
      <c r="D163" s="5">
        <f t="shared" si="70"/>
        <v>75.958053131600977</v>
      </c>
      <c r="E163" s="31">
        <f t="shared" si="68"/>
        <v>6048.234042521799</v>
      </c>
      <c r="F163" s="5">
        <f t="shared" si="71"/>
        <v>18258.342959590515</v>
      </c>
      <c r="G163" s="5"/>
      <c r="H163" s="5"/>
      <c r="J163">
        <f t="shared" si="72"/>
        <v>9</v>
      </c>
      <c r="K163">
        <f t="shared" si="73"/>
        <v>8</v>
      </c>
    </row>
    <row r="164" spans="2:11">
      <c r="B164" s="4">
        <v>43039</v>
      </c>
      <c r="C164" s="5">
        <f t="shared" si="69"/>
        <v>18258.342959590515</v>
      </c>
      <c r="D164" s="5">
        <f t="shared" si="70"/>
        <v>57.057321748720362</v>
      </c>
      <c r="E164" s="31">
        <f t="shared" si="68"/>
        <v>6067.1347739046796</v>
      </c>
      <c r="F164" s="5">
        <f t="shared" si="71"/>
        <v>12191.208185685835</v>
      </c>
      <c r="G164" s="5"/>
      <c r="H164" s="5"/>
      <c r="J164">
        <f t="shared" si="72"/>
        <v>10</v>
      </c>
      <c r="K164">
        <f t="shared" si="73"/>
        <v>8</v>
      </c>
    </row>
    <row r="165" spans="2:11">
      <c r="B165" s="4">
        <v>43069</v>
      </c>
      <c r="C165" s="5">
        <f t="shared" si="69"/>
        <v>12191.208185685835</v>
      </c>
      <c r="D165" s="5">
        <f t="shared" si="70"/>
        <v>38.097525580268233</v>
      </c>
      <c r="E165" s="31">
        <f t="shared" si="68"/>
        <v>6086.0945700731309</v>
      </c>
      <c r="F165" s="5">
        <f t="shared" si="71"/>
        <v>6105.1136156127041</v>
      </c>
      <c r="G165" s="5"/>
      <c r="H165" s="5"/>
      <c r="J165">
        <f t="shared" si="72"/>
        <v>11</v>
      </c>
      <c r="K165">
        <f t="shared" si="73"/>
        <v>8</v>
      </c>
    </row>
    <row r="166" spans="2:11">
      <c r="B166" s="4">
        <v>43100</v>
      </c>
      <c r="C166" s="5">
        <f t="shared" si="69"/>
        <v>6105.1136156127041</v>
      </c>
      <c r="D166" s="5">
        <f t="shared" si="70"/>
        <v>19.0784800487897</v>
      </c>
      <c r="E166" s="31">
        <f t="shared" si="68"/>
        <v>6105.1136156046095</v>
      </c>
      <c r="F166" s="5">
        <f t="shared" si="71"/>
        <v>8.0945028457790613E-9</v>
      </c>
      <c r="G166" s="5">
        <f>D166+D165+D164+D163+D162+D161+D160+D159+D158+D157+D156+D155</f>
        <v>1471.2548178821239</v>
      </c>
      <c r="H166" s="5">
        <f>E166+E165+E164+E163+E162+E161+E160+E159+E158+E157+E156+E155+G166</f>
        <v>73490.305147840802</v>
      </c>
      <c r="I166" s="5">
        <f>H166-G166</f>
        <v>72019.050329958671</v>
      </c>
      <c r="J166">
        <f t="shared" si="72"/>
        <v>12</v>
      </c>
      <c r="K166">
        <f t="shared" si="73"/>
        <v>8</v>
      </c>
    </row>
    <row r="167" spans="2:11">
      <c r="B167" s="4">
        <v>43131</v>
      </c>
      <c r="C167" s="5">
        <f t="shared" si="69"/>
        <v>8.0945028457790613E-9</v>
      </c>
      <c r="D167" s="5">
        <f t="shared" si="70"/>
        <v>2.5295321393059567E-11</v>
      </c>
      <c r="E167" s="31">
        <f t="shared" si="68"/>
        <v>0</v>
      </c>
      <c r="F167" s="5">
        <f t="shared" si="71"/>
        <v>8.0945028457790613E-9</v>
      </c>
      <c r="G167" s="5"/>
      <c r="H167" s="5"/>
      <c r="J167">
        <f t="shared" si="72"/>
        <v>1</v>
      </c>
      <c r="K167">
        <f t="shared" si="73"/>
        <v>9</v>
      </c>
    </row>
    <row r="168" spans="2:11">
      <c r="B168" s="4">
        <v>43159</v>
      </c>
      <c r="C168" s="5">
        <f t="shared" si="69"/>
        <v>8.0945028457790613E-9</v>
      </c>
      <c r="D168" s="5">
        <f t="shared" si="70"/>
        <v>2.5295321393059567E-11</v>
      </c>
      <c r="E168" s="31">
        <f t="shared" si="68"/>
        <v>0</v>
      </c>
      <c r="F168" s="5">
        <f t="shared" si="71"/>
        <v>8.0945028457790613E-9</v>
      </c>
      <c r="G168" s="5"/>
      <c r="H168" s="5"/>
      <c r="J168">
        <f t="shared" si="72"/>
        <v>2</v>
      </c>
      <c r="K168">
        <f t="shared" si="73"/>
        <v>9</v>
      </c>
    </row>
    <row r="169" spans="2:11">
      <c r="B169" s="4">
        <v>43190</v>
      </c>
      <c r="C169" s="5">
        <f t="shared" si="69"/>
        <v>8.0945028457790613E-9</v>
      </c>
      <c r="D169" s="5">
        <f t="shared" si="70"/>
        <v>2.5295321393059567E-11</v>
      </c>
      <c r="E169" s="31">
        <f t="shared" si="68"/>
        <v>0</v>
      </c>
      <c r="F169" s="5">
        <f t="shared" si="71"/>
        <v>8.0945028457790613E-9</v>
      </c>
      <c r="G169" s="5"/>
      <c r="H169" s="5"/>
      <c r="J169">
        <f t="shared" si="72"/>
        <v>3</v>
      </c>
      <c r="K169">
        <f t="shared" si="73"/>
        <v>9</v>
      </c>
    </row>
    <row r="170" spans="2:11">
      <c r="B170" s="4">
        <v>43220</v>
      </c>
      <c r="C170" s="5">
        <f t="shared" si="69"/>
        <v>8.0945028457790613E-9</v>
      </c>
      <c r="D170" s="5">
        <f t="shared" si="70"/>
        <v>2.5295321393059567E-11</v>
      </c>
      <c r="E170" s="31">
        <f t="shared" si="68"/>
        <v>0</v>
      </c>
      <c r="F170" s="5">
        <f t="shared" si="71"/>
        <v>8.0945028457790613E-9</v>
      </c>
      <c r="G170" s="5"/>
      <c r="H170" s="5"/>
      <c r="J170">
        <f t="shared" si="72"/>
        <v>4</v>
      </c>
      <c r="K170">
        <f t="shared" si="73"/>
        <v>9</v>
      </c>
    </row>
    <row r="171" spans="2:11">
      <c r="B171" s="4">
        <v>43251</v>
      </c>
      <c r="C171" s="5">
        <f t="shared" si="69"/>
        <v>8.0945028457790613E-9</v>
      </c>
      <c r="D171" s="5">
        <f t="shared" si="70"/>
        <v>2.5295321393059567E-11</v>
      </c>
      <c r="E171" s="31">
        <f t="shared" si="68"/>
        <v>0</v>
      </c>
      <c r="F171" s="5">
        <f t="shared" si="71"/>
        <v>8.0945028457790613E-9</v>
      </c>
      <c r="G171" s="5"/>
      <c r="H171" s="5"/>
      <c r="J171">
        <f t="shared" si="72"/>
        <v>5</v>
      </c>
      <c r="K171">
        <f t="shared" si="73"/>
        <v>9</v>
      </c>
    </row>
    <row r="172" spans="2:11">
      <c r="B172" s="4">
        <v>43281</v>
      </c>
      <c r="C172" s="5">
        <f t="shared" si="69"/>
        <v>8.0945028457790613E-9</v>
      </c>
      <c r="D172" s="5">
        <f t="shared" si="70"/>
        <v>2.5295321393059567E-11</v>
      </c>
      <c r="E172" s="31">
        <f t="shared" si="68"/>
        <v>0</v>
      </c>
      <c r="F172" s="5">
        <f t="shared" si="71"/>
        <v>8.0945028457790613E-9</v>
      </c>
      <c r="G172" s="5"/>
      <c r="H172" s="5"/>
      <c r="J172">
        <f t="shared" si="72"/>
        <v>6</v>
      </c>
      <c r="K172">
        <f t="shared" si="73"/>
        <v>9</v>
      </c>
    </row>
    <row r="173" spans="2:11">
      <c r="B173" s="4">
        <v>43312</v>
      </c>
      <c r="C173" s="5">
        <f t="shared" si="69"/>
        <v>8.0945028457790613E-9</v>
      </c>
      <c r="D173" s="5">
        <f t="shared" si="70"/>
        <v>2.5295321393059567E-11</v>
      </c>
      <c r="E173" s="31">
        <f t="shared" si="68"/>
        <v>0</v>
      </c>
      <c r="F173" s="5">
        <f t="shared" si="71"/>
        <v>8.0945028457790613E-9</v>
      </c>
      <c r="G173" s="5"/>
      <c r="H173" s="5"/>
      <c r="J173">
        <f t="shared" si="72"/>
        <v>7</v>
      </c>
      <c r="K173">
        <f t="shared" si="73"/>
        <v>9</v>
      </c>
    </row>
    <row r="174" spans="2:11">
      <c r="B174" s="4">
        <v>43343</v>
      </c>
      <c r="C174" s="5">
        <f t="shared" si="69"/>
        <v>8.0945028457790613E-9</v>
      </c>
      <c r="D174" s="5">
        <f t="shared" si="70"/>
        <v>2.5295321393059567E-11</v>
      </c>
      <c r="E174" s="31">
        <f t="shared" si="68"/>
        <v>0</v>
      </c>
      <c r="F174" s="5">
        <f t="shared" si="71"/>
        <v>8.0945028457790613E-9</v>
      </c>
      <c r="G174" s="5"/>
      <c r="H174" s="5"/>
      <c r="J174">
        <f t="shared" si="72"/>
        <v>8</v>
      </c>
      <c r="K174">
        <f t="shared" si="73"/>
        <v>9</v>
      </c>
    </row>
    <row r="175" spans="2:11">
      <c r="B175" s="4">
        <v>43373</v>
      </c>
      <c r="C175" s="5">
        <f t="shared" si="69"/>
        <v>8.0945028457790613E-9</v>
      </c>
      <c r="D175" s="5">
        <f t="shared" si="70"/>
        <v>2.5295321393059567E-11</v>
      </c>
      <c r="E175" s="31">
        <f t="shared" si="68"/>
        <v>0</v>
      </c>
      <c r="F175" s="5">
        <f t="shared" si="71"/>
        <v>8.0945028457790613E-9</v>
      </c>
      <c r="G175" s="5"/>
      <c r="H175" s="5"/>
      <c r="J175">
        <f t="shared" si="72"/>
        <v>9</v>
      </c>
      <c r="K175">
        <f t="shared" si="73"/>
        <v>9</v>
      </c>
    </row>
    <row r="176" spans="2:11">
      <c r="B176" s="4">
        <v>43404</v>
      </c>
      <c r="C176" s="5">
        <f t="shared" si="69"/>
        <v>8.0945028457790613E-9</v>
      </c>
      <c r="D176" s="5">
        <f t="shared" si="70"/>
        <v>2.5295321393059567E-11</v>
      </c>
      <c r="E176" s="31">
        <f t="shared" si="68"/>
        <v>0</v>
      </c>
      <c r="F176" s="5">
        <f t="shared" si="71"/>
        <v>8.0945028457790613E-9</v>
      </c>
      <c r="G176" s="5"/>
      <c r="H176" s="5"/>
      <c r="J176">
        <f t="shared" si="72"/>
        <v>10</v>
      </c>
      <c r="K176">
        <f t="shared" si="73"/>
        <v>9</v>
      </c>
    </row>
    <row r="177" spans="2:11">
      <c r="B177" s="4">
        <v>43434</v>
      </c>
      <c r="C177" s="5">
        <f t="shared" si="69"/>
        <v>8.0945028457790613E-9</v>
      </c>
      <c r="D177" s="5">
        <f t="shared" si="70"/>
        <v>2.5295321393059567E-11</v>
      </c>
      <c r="E177" s="31">
        <f t="shared" si="68"/>
        <v>0</v>
      </c>
      <c r="F177" s="5">
        <f t="shared" si="71"/>
        <v>8.0945028457790613E-9</v>
      </c>
      <c r="G177" s="5"/>
      <c r="H177" s="5"/>
      <c r="J177">
        <f t="shared" si="72"/>
        <v>11</v>
      </c>
      <c r="K177">
        <f t="shared" si="73"/>
        <v>9</v>
      </c>
    </row>
    <row r="178" spans="2:11">
      <c r="B178" s="4">
        <v>43465</v>
      </c>
      <c r="C178" s="5">
        <f t="shared" si="69"/>
        <v>8.0945028457790613E-9</v>
      </c>
      <c r="D178" s="5">
        <f t="shared" si="70"/>
        <v>2.5295321393059567E-11</v>
      </c>
      <c r="E178" s="31">
        <f t="shared" si="68"/>
        <v>0</v>
      </c>
      <c r="F178" s="5">
        <f t="shared" si="71"/>
        <v>8.0945028457790613E-9</v>
      </c>
      <c r="G178" s="5">
        <f>D178+D177+D176+D175+D174+D173+D172+D171+D170+D169+D168+D167</f>
        <v>3.035438567167148E-10</v>
      </c>
      <c r="H178" s="5">
        <f>E178+E177+E176+E175+E174+E173+E172+E171+E170+E169+E168+E167+G178</f>
        <v>3.035438567167148E-10</v>
      </c>
      <c r="I178" s="5">
        <f>H178-G178</f>
        <v>0</v>
      </c>
      <c r="J178">
        <f t="shared" si="72"/>
        <v>12</v>
      </c>
      <c r="K178">
        <f t="shared" si="73"/>
        <v>9</v>
      </c>
    </row>
    <row r="179" spans="2:11">
      <c r="B179" s="4">
        <v>43496</v>
      </c>
      <c r="C179" s="5">
        <f t="shared" si="69"/>
        <v>8.0945028457790613E-9</v>
      </c>
      <c r="D179" s="5">
        <f t="shared" si="70"/>
        <v>2.5295321393059567E-11</v>
      </c>
      <c r="E179" s="31">
        <f t="shared" si="68"/>
        <v>0</v>
      </c>
      <c r="F179" s="5">
        <f t="shared" si="71"/>
        <v>8.0945028457790613E-9</v>
      </c>
      <c r="G179" s="5"/>
      <c r="H179" s="5"/>
      <c r="J179">
        <f t="shared" si="72"/>
        <v>1</v>
      </c>
      <c r="K179">
        <f t="shared" si="73"/>
        <v>10</v>
      </c>
    </row>
    <row r="180" spans="2:11">
      <c r="B180" s="4">
        <v>43524</v>
      </c>
      <c r="C180" s="5">
        <f t="shared" si="69"/>
        <v>8.0945028457790613E-9</v>
      </c>
      <c r="D180" s="5">
        <f t="shared" si="70"/>
        <v>2.5295321393059567E-11</v>
      </c>
      <c r="E180" s="31">
        <f t="shared" si="68"/>
        <v>0</v>
      </c>
      <c r="F180" s="5">
        <f t="shared" si="71"/>
        <v>8.0945028457790613E-9</v>
      </c>
      <c r="G180" s="5"/>
      <c r="H180" s="5"/>
      <c r="J180">
        <f t="shared" si="72"/>
        <v>2</v>
      </c>
      <c r="K180">
        <f t="shared" si="73"/>
        <v>10</v>
      </c>
    </row>
    <row r="181" spans="2:11">
      <c r="B181" s="4">
        <v>43555</v>
      </c>
      <c r="C181" s="5">
        <f t="shared" si="69"/>
        <v>8.0945028457790613E-9</v>
      </c>
      <c r="D181" s="5">
        <f t="shared" si="70"/>
        <v>2.5295321393059567E-11</v>
      </c>
      <c r="E181" s="31">
        <f t="shared" si="68"/>
        <v>0</v>
      </c>
      <c r="F181" s="5">
        <f t="shared" si="71"/>
        <v>8.0945028457790613E-9</v>
      </c>
      <c r="G181" s="5"/>
      <c r="H181" s="5"/>
      <c r="J181">
        <f t="shared" si="72"/>
        <v>3</v>
      </c>
      <c r="K181">
        <f t="shared" si="73"/>
        <v>10</v>
      </c>
    </row>
    <row r="182" spans="2:11">
      <c r="B182" s="4">
        <v>43585</v>
      </c>
      <c r="C182" s="5">
        <f t="shared" si="69"/>
        <v>8.0945028457790613E-9</v>
      </c>
      <c r="D182" s="5">
        <f t="shared" si="70"/>
        <v>2.5295321393059567E-11</v>
      </c>
      <c r="E182" s="31">
        <f t="shared" si="68"/>
        <v>0</v>
      </c>
      <c r="F182" s="5">
        <f t="shared" si="71"/>
        <v>8.0945028457790613E-9</v>
      </c>
      <c r="G182" s="5"/>
      <c r="H182" s="5"/>
      <c r="J182">
        <f t="shared" si="72"/>
        <v>4</v>
      </c>
      <c r="K182">
        <f t="shared" si="73"/>
        <v>10</v>
      </c>
    </row>
    <row r="183" spans="2:11">
      <c r="B183" s="4">
        <v>43616</v>
      </c>
      <c r="C183" s="5">
        <f t="shared" si="69"/>
        <v>8.0945028457790613E-9</v>
      </c>
      <c r="D183" s="5">
        <f t="shared" si="70"/>
        <v>2.5295321393059567E-11</v>
      </c>
      <c r="E183" s="31">
        <f t="shared" si="68"/>
        <v>0</v>
      </c>
      <c r="F183" s="5">
        <f t="shared" si="71"/>
        <v>8.0945028457790613E-9</v>
      </c>
      <c r="G183" s="5"/>
      <c r="H183" s="5"/>
      <c r="J183">
        <f t="shared" si="72"/>
        <v>5</v>
      </c>
      <c r="K183">
        <f t="shared" si="73"/>
        <v>10</v>
      </c>
    </row>
    <row r="184" spans="2:11">
      <c r="B184" s="4">
        <v>43646</v>
      </c>
      <c r="C184" s="5">
        <f t="shared" si="69"/>
        <v>8.0945028457790613E-9</v>
      </c>
      <c r="D184" s="5">
        <f t="shared" si="70"/>
        <v>2.5295321393059567E-11</v>
      </c>
      <c r="E184" s="31">
        <f t="shared" si="68"/>
        <v>0</v>
      </c>
      <c r="F184" s="5">
        <f t="shared" si="71"/>
        <v>8.0945028457790613E-9</v>
      </c>
      <c r="G184" s="5"/>
      <c r="H184" s="5"/>
      <c r="J184">
        <f t="shared" si="72"/>
        <v>6</v>
      </c>
      <c r="K184">
        <f t="shared" si="73"/>
        <v>10</v>
      </c>
    </row>
    <row r="185" spans="2:11">
      <c r="B185" s="4">
        <v>43677</v>
      </c>
      <c r="C185" s="5">
        <f t="shared" si="69"/>
        <v>8.0945028457790613E-9</v>
      </c>
      <c r="D185" s="5">
        <f t="shared" si="70"/>
        <v>2.5295321393059567E-11</v>
      </c>
      <c r="E185" s="31">
        <f t="shared" si="68"/>
        <v>0</v>
      </c>
      <c r="F185" s="5">
        <f t="shared" si="71"/>
        <v>8.0945028457790613E-9</v>
      </c>
      <c r="G185" s="5"/>
      <c r="H185" s="5"/>
      <c r="J185">
        <f t="shared" si="72"/>
        <v>7</v>
      </c>
      <c r="K185">
        <f t="shared" si="73"/>
        <v>10</v>
      </c>
    </row>
    <row r="186" spans="2:11">
      <c r="B186" s="4">
        <v>43708</v>
      </c>
      <c r="C186" s="5">
        <f t="shared" si="69"/>
        <v>8.0945028457790613E-9</v>
      </c>
      <c r="D186" s="5">
        <f t="shared" si="70"/>
        <v>2.5295321393059567E-11</v>
      </c>
      <c r="E186" s="31">
        <f t="shared" si="68"/>
        <v>0</v>
      </c>
      <c r="F186" s="5">
        <f t="shared" si="71"/>
        <v>8.0945028457790613E-9</v>
      </c>
      <c r="G186" s="5"/>
      <c r="H186" s="5"/>
      <c r="J186">
        <f t="shared" si="72"/>
        <v>8</v>
      </c>
      <c r="K186">
        <f t="shared" si="73"/>
        <v>10</v>
      </c>
    </row>
    <row r="187" spans="2:11">
      <c r="B187" s="4">
        <v>43738</v>
      </c>
      <c r="C187" s="5">
        <f t="shared" si="69"/>
        <v>8.0945028457790613E-9</v>
      </c>
      <c r="D187" s="5">
        <f t="shared" si="70"/>
        <v>2.5295321393059567E-11</v>
      </c>
      <c r="E187" s="31">
        <f t="shared" si="68"/>
        <v>0</v>
      </c>
      <c r="F187" s="5">
        <f t="shared" si="71"/>
        <v>8.0945028457790613E-9</v>
      </c>
      <c r="G187" s="5"/>
      <c r="H187" s="5"/>
      <c r="J187">
        <f t="shared" si="72"/>
        <v>9</v>
      </c>
      <c r="K187">
        <f t="shared" si="73"/>
        <v>10</v>
      </c>
    </row>
    <row r="188" spans="2:11">
      <c r="B188" s="4">
        <v>43769</v>
      </c>
      <c r="C188" s="5">
        <f t="shared" si="69"/>
        <v>8.0945028457790613E-9</v>
      </c>
      <c r="D188" s="5">
        <f t="shared" si="70"/>
        <v>2.5295321393059567E-11</v>
      </c>
      <c r="E188" s="31">
        <f t="shared" si="68"/>
        <v>0</v>
      </c>
      <c r="F188" s="5">
        <f t="shared" si="71"/>
        <v>8.0945028457790613E-9</v>
      </c>
      <c r="G188" s="5"/>
      <c r="H188" s="5"/>
      <c r="J188">
        <f t="shared" si="72"/>
        <v>10</v>
      </c>
      <c r="K188">
        <f t="shared" si="73"/>
        <v>10</v>
      </c>
    </row>
    <row r="189" spans="2:11">
      <c r="B189" s="4">
        <v>43799</v>
      </c>
      <c r="C189" s="5">
        <f t="shared" si="69"/>
        <v>8.0945028457790613E-9</v>
      </c>
      <c r="D189" s="5">
        <f t="shared" si="70"/>
        <v>2.5295321393059567E-11</v>
      </c>
      <c r="E189" s="31">
        <f t="shared" si="68"/>
        <v>0</v>
      </c>
      <c r="F189" s="5">
        <f t="shared" si="71"/>
        <v>8.0945028457790613E-9</v>
      </c>
      <c r="G189" s="5"/>
      <c r="H189" s="5"/>
      <c r="J189">
        <f t="shared" si="72"/>
        <v>11</v>
      </c>
      <c r="K189">
        <f t="shared" si="73"/>
        <v>10</v>
      </c>
    </row>
    <row r="190" spans="2:11">
      <c r="B190" s="4">
        <v>43830</v>
      </c>
      <c r="C190" s="5">
        <f t="shared" si="69"/>
        <v>8.0945028457790613E-9</v>
      </c>
      <c r="D190" s="5">
        <f t="shared" si="70"/>
        <v>2.5295321393059567E-11</v>
      </c>
      <c r="E190" s="31">
        <f t="shared" si="68"/>
        <v>0</v>
      </c>
      <c r="F190" s="5">
        <f t="shared" si="71"/>
        <v>8.0945028457790613E-9</v>
      </c>
      <c r="G190" s="5">
        <f>D190+D189+D188+D187+D186+D185+D184+D183+D182+D181+D180+D179</f>
        <v>3.035438567167148E-10</v>
      </c>
      <c r="H190" s="5">
        <f>E190+E189+E188+E187+E186+E185+E184+E183+E182+E181+E180+E179+G190</f>
        <v>3.035438567167148E-10</v>
      </c>
      <c r="I190" s="5">
        <f>H190-G190</f>
        <v>0</v>
      </c>
      <c r="J190">
        <f t="shared" si="72"/>
        <v>12</v>
      </c>
      <c r="K190">
        <f t="shared" si="73"/>
        <v>10</v>
      </c>
    </row>
    <row r="191" spans="2:11">
      <c r="B191" s="4">
        <v>43861</v>
      </c>
      <c r="C191" s="5">
        <f t="shared" ref="C191" si="74">F190</f>
        <v>8.0945028457790613E-9</v>
      </c>
      <c r="D191" s="5">
        <f>IF($C$191&lt;1,0,C191*$C$66/12)</f>
        <v>0</v>
      </c>
      <c r="E191" s="31">
        <f t="shared" si="68"/>
        <v>0</v>
      </c>
      <c r="F191" s="5">
        <f t="shared" ref="F191" si="75">C191-E191</f>
        <v>8.0945028457790613E-9</v>
      </c>
      <c r="J191">
        <f t="shared" si="72"/>
        <v>1</v>
      </c>
      <c r="K191">
        <f t="shared" si="73"/>
        <v>11</v>
      </c>
    </row>
    <row r="192" spans="2:11">
      <c r="B192" s="4">
        <v>43890</v>
      </c>
      <c r="C192" s="5">
        <f t="shared" ref="C192" si="76">F191</f>
        <v>8.0945028457790613E-9</v>
      </c>
      <c r="D192" s="5">
        <f>IF($C$191&lt;1,0,C192*$C$66/12)</f>
        <v>0</v>
      </c>
      <c r="E192" s="31">
        <f t="shared" si="68"/>
        <v>0</v>
      </c>
      <c r="F192" s="5">
        <f t="shared" ref="F192" si="77">C192-E192</f>
        <v>8.0945028457790613E-9</v>
      </c>
      <c r="J192">
        <f t="shared" si="72"/>
        <v>2</v>
      </c>
      <c r="K192">
        <f t="shared" si="73"/>
        <v>11</v>
      </c>
    </row>
    <row r="193" spans="2:11">
      <c r="B193" s="4">
        <v>43921</v>
      </c>
      <c r="C193" s="5">
        <f t="shared" ref="C193:C250" si="78">F192</f>
        <v>8.0945028457790613E-9</v>
      </c>
      <c r="D193" s="5">
        <f t="shared" ref="D193:D250" si="79">IF($C$191&lt;1,0,C193*$C$66/12)</f>
        <v>0</v>
      </c>
      <c r="E193" s="31">
        <f t="shared" si="68"/>
        <v>0</v>
      </c>
      <c r="F193" s="5">
        <f t="shared" ref="F193:F250" si="80">C193-E193</f>
        <v>8.0945028457790613E-9</v>
      </c>
      <c r="J193">
        <f t="shared" si="72"/>
        <v>3</v>
      </c>
      <c r="K193">
        <f t="shared" si="73"/>
        <v>11</v>
      </c>
    </row>
    <row r="194" spans="2:11">
      <c r="B194" s="4">
        <v>43951</v>
      </c>
      <c r="C194" s="5">
        <f t="shared" si="78"/>
        <v>8.0945028457790613E-9</v>
      </c>
      <c r="D194" s="5">
        <f t="shared" si="79"/>
        <v>0</v>
      </c>
      <c r="E194" s="31">
        <f t="shared" si="68"/>
        <v>0</v>
      </c>
      <c r="F194" s="5">
        <f t="shared" si="80"/>
        <v>8.0945028457790613E-9</v>
      </c>
      <c r="J194">
        <f t="shared" si="72"/>
        <v>4</v>
      </c>
      <c r="K194">
        <f t="shared" si="73"/>
        <v>11</v>
      </c>
    </row>
    <row r="195" spans="2:11">
      <c r="B195" s="4">
        <v>43982</v>
      </c>
      <c r="C195" s="5">
        <f t="shared" si="78"/>
        <v>8.0945028457790613E-9</v>
      </c>
      <c r="D195" s="5">
        <f t="shared" si="79"/>
        <v>0</v>
      </c>
      <c r="E195" s="31">
        <f t="shared" si="68"/>
        <v>0</v>
      </c>
      <c r="F195" s="5">
        <f t="shared" si="80"/>
        <v>8.0945028457790613E-9</v>
      </c>
      <c r="J195">
        <f t="shared" si="72"/>
        <v>5</v>
      </c>
      <c r="K195">
        <f t="shared" si="73"/>
        <v>11</v>
      </c>
    </row>
    <row r="196" spans="2:11">
      <c r="B196" s="4">
        <v>44012</v>
      </c>
      <c r="C196" s="5">
        <f t="shared" si="78"/>
        <v>8.0945028457790613E-9</v>
      </c>
      <c r="D196" s="5">
        <f t="shared" si="79"/>
        <v>0</v>
      </c>
      <c r="E196" s="31">
        <f t="shared" si="68"/>
        <v>0</v>
      </c>
      <c r="F196" s="5">
        <f t="shared" si="80"/>
        <v>8.0945028457790613E-9</v>
      </c>
      <c r="J196">
        <f t="shared" si="72"/>
        <v>6</v>
      </c>
      <c r="K196">
        <f t="shared" si="73"/>
        <v>11</v>
      </c>
    </row>
    <row r="197" spans="2:11">
      <c r="B197" s="4">
        <v>44043</v>
      </c>
      <c r="C197" s="5">
        <f t="shared" si="78"/>
        <v>8.0945028457790613E-9</v>
      </c>
      <c r="D197" s="5">
        <f t="shared" si="79"/>
        <v>0</v>
      </c>
      <c r="E197" s="31">
        <f t="shared" si="68"/>
        <v>0</v>
      </c>
      <c r="F197" s="5">
        <f t="shared" si="80"/>
        <v>8.0945028457790613E-9</v>
      </c>
      <c r="J197">
        <f t="shared" si="72"/>
        <v>7</v>
      </c>
      <c r="K197">
        <f t="shared" si="73"/>
        <v>11</v>
      </c>
    </row>
    <row r="198" spans="2:11">
      <c r="B198" s="4">
        <v>44074</v>
      </c>
      <c r="C198" s="5">
        <f t="shared" si="78"/>
        <v>8.0945028457790613E-9</v>
      </c>
      <c r="D198" s="5">
        <f t="shared" si="79"/>
        <v>0</v>
      </c>
      <c r="E198" s="31">
        <f t="shared" si="68"/>
        <v>0</v>
      </c>
      <c r="F198" s="5">
        <f t="shared" si="80"/>
        <v>8.0945028457790613E-9</v>
      </c>
      <c r="J198">
        <f t="shared" si="72"/>
        <v>8</v>
      </c>
      <c r="K198">
        <f t="shared" si="73"/>
        <v>11</v>
      </c>
    </row>
    <row r="199" spans="2:11">
      <c r="B199" s="4">
        <v>44104</v>
      </c>
      <c r="C199" s="5">
        <f t="shared" si="78"/>
        <v>8.0945028457790613E-9</v>
      </c>
      <c r="D199" s="5">
        <f t="shared" si="79"/>
        <v>0</v>
      </c>
      <c r="E199" s="31">
        <f t="shared" ref="E199:E262" si="81">IF(C199&lt;1,0,-$E$66-D199)</f>
        <v>0</v>
      </c>
      <c r="F199" s="5">
        <f t="shared" si="80"/>
        <v>8.0945028457790613E-9</v>
      </c>
      <c r="J199">
        <f t="shared" si="72"/>
        <v>9</v>
      </c>
      <c r="K199">
        <f t="shared" si="73"/>
        <v>11</v>
      </c>
    </row>
    <row r="200" spans="2:11">
      <c r="B200" s="4">
        <v>44135</v>
      </c>
      <c r="C200" s="5">
        <f t="shared" si="78"/>
        <v>8.0945028457790613E-9</v>
      </c>
      <c r="D200" s="5">
        <f t="shared" si="79"/>
        <v>0</v>
      </c>
      <c r="E200" s="31">
        <f t="shared" si="81"/>
        <v>0</v>
      </c>
      <c r="F200" s="5">
        <f t="shared" si="80"/>
        <v>8.0945028457790613E-9</v>
      </c>
      <c r="J200">
        <f t="shared" si="72"/>
        <v>10</v>
      </c>
      <c r="K200">
        <f t="shared" si="73"/>
        <v>11</v>
      </c>
    </row>
    <row r="201" spans="2:11">
      <c r="B201" s="4">
        <v>44165</v>
      </c>
      <c r="C201" s="5">
        <f t="shared" si="78"/>
        <v>8.0945028457790613E-9</v>
      </c>
      <c r="D201" s="5">
        <f t="shared" si="79"/>
        <v>0</v>
      </c>
      <c r="E201" s="31">
        <f t="shared" si="81"/>
        <v>0</v>
      </c>
      <c r="F201" s="5">
        <f t="shared" si="80"/>
        <v>8.0945028457790613E-9</v>
      </c>
      <c r="J201">
        <f t="shared" si="72"/>
        <v>11</v>
      </c>
      <c r="K201">
        <f t="shared" si="73"/>
        <v>11</v>
      </c>
    </row>
    <row r="202" spans="2:11">
      <c r="B202" s="4">
        <v>44196</v>
      </c>
      <c r="C202" s="5">
        <f t="shared" si="78"/>
        <v>8.0945028457790613E-9</v>
      </c>
      <c r="D202" s="5">
        <f t="shared" si="79"/>
        <v>0</v>
      </c>
      <c r="E202" s="31">
        <f t="shared" si="81"/>
        <v>0</v>
      </c>
      <c r="F202" s="5">
        <f t="shared" si="80"/>
        <v>8.0945028457790613E-9</v>
      </c>
      <c r="G202" s="5">
        <f>D202+D201+D200+D199+D198+D197+D196+D195+D194+D193+D192+D191</f>
        <v>0</v>
      </c>
      <c r="H202" s="5">
        <f>E202+E201+E200+E199+E198+E197+E196+E195+E194+E193+E192+E191+G202</f>
        <v>0</v>
      </c>
      <c r="I202" s="5">
        <f>H202-G202</f>
        <v>0</v>
      </c>
      <c r="J202">
        <f t="shared" si="72"/>
        <v>12</v>
      </c>
      <c r="K202">
        <f t="shared" si="73"/>
        <v>11</v>
      </c>
    </row>
    <row r="203" spans="2:11">
      <c r="B203" s="4">
        <v>44227</v>
      </c>
      <c r="C203" s="5">
        <f t="shared" si="78"/>
        <v>8.0945028457790613E-9</v>
      </c>
      <c r="D203" s="5">
        <f t="shared" si="79"/>
        <v>0</v>
      </c>
      <c r="E203" s="31">
        <f t="shared" si="81"/>
        <v>0</v>
      </c>
      <c r="F203" s="5">
        <f t="shared" si="80"/>
        <v>8.0945028457790613E-9</v>
      </c>
      <c r="J203">
        <f t="shared" si="72"/>
        <v>1</v>
      </c>
      <c r="K203">
        <f t="shared" si="73"/>
        <v>12</v>
      </c>
    </row>
    <row r="204" spans="2:11">
      <c r="B204" s="4">
        <v>44255</v>
      </c>
      <c r="C204" s="5">
        <f t="shared" si="78"/>
        <v>8.0945028457790613E-9</v>
      </c>
      <c r="D204" s="5">
        <f t="shared" si="79"/>
        <v>0</v>
      </c>
      <c r="E204" s="31">
        <f t="shared" si="81"/>
        <v>0</v>
      </c>
      <c r="F204" s="5">
        <f t="shared" si="80"/>
        <v>8.0945028457790613E-9</v>
      </c>
      <c r="J204">
        <f t="shared" si="72"/>
        <v>2</v>
      </c>
      <c r="K204">
        <f t="shared" si="73"/>
        <v>12</v>
      </c>
    </row>
    <row r="205" spans="2:11">
      <c r="B205" s="4">
        <v>44286</v>
      </c>
      <c r="C205" s="5">
        <f t="shared" si="78"/>
        <v>8.0945028457790613E-9</v>
      </c>
      <c r="D205" s="5">
        <f t="shared" si="79"/>
        <v>0</v>
      </c>
      <c r="E205" s="31">
        <f t="shared" si="81"/>
        <v>0</v>
      </c>
      <c r="F205" s="5">
        <f t="shared" si="80"/>
        <v>8.0945028457790613E-9</v>
      </c>
      <c r="J205">
        <f t="shared" si="72"/>
        <v>3</v>
      </c>
      <c r="K205">
        <f t="shared" si="73"/>
        <v>12</v>
      </c>
    </row>
    <row r="206" spans="2:11">
      <c r="B206" s="4">
        <v>44316</v>
      </c>
      <c r="C206" s="5">
        <f t="shared" si="78"/>
        <v>8.0945028457790613E-9</v>
      </c>
      <c r="D206" s="5">
        <f t="shared" si="79"/>
        <v>0</v>
      </c>
      <c r="E206" s="31">
        <f t="shared" si="81"/>
        <v>0</v>
      </c>
      <c r="F206" s="5">
        <f t="shared" si="80"/>
        <v>8.0945028457790613E-9</v>
      </c>
      <c r="J206">
        <f t="shared" si="72"/>
        <v>4</v>
      </c>
      <c r="K206">
        <f t="shared" si="73"/>
        <v>12</v>
      </c>
    </row>
    <row r="207" spans="2:11">
      <c r="B207" s="4">
        <v>44347</v>
      </c>
      <c r="C207" s="5">
        <f t="shared" si="78"/>
        <v>8.0945028457790613E-9</v>
      </c>
      <c r="D207" s="5">
        <f t="shared" si="79"/>
        <v>0</v>
      </c>
      <c r="E207" s="31">
        <f t="shared" si="81"/>
        <v>0</v>
      </c>
      <c r="F207" s="5">
        <f t="shared" si="80"/>
        <v>8.0945028457790613E-9</v>
      </c>
      <c r="J207">
        <f t="shared" si="72"/>
        <v>5</v>
      </c>
      <c r="K207">
        <f t="shared" si="73"/>
        <v>12</v>
      </c>
    </row>
    <row r="208" spans="2:11">
      <c r="B208" s="4">
        <v>44377</v>
      </c>
      <c r="C208" s="5">
        <f t="shared" si="78"/>
        <v>8.0945028457790613E-9</v>
      </c>
      <c r="D208" s="5">
        <f t="shared" si="79"/>
        <v>0</v>
      </c>
      <c r="E208" s="31">
        <f t="shared" si="81"/>
        <v>0</v>
      </c>
      <c r="F208" s="5">
        <f t="shared" si="80"/>
        <v>8.0945028457790613E-9</v>
      </c>
      <c r="J208">
        <f t="shared" si="72"/>
        <v>6</v>
      </c>
      <c r="K208">
        <f t="shared" si="73"/>
        <v>12</v>
      </c>
    </row>
    <row r="209" spans="2:11">
      <c r="B209" s="4">
        <v>44408</v>
      </c>
      <c r="C209" s="5">
        <f t="shared" si="78"/>
        <v>8.0945028457790613E-9</v>
      </c>
      <c r="D209" s="5">
        <f t="shared" si="79"/>
        <v>0</v>
      </c>
      <c r="E209" s="31">
        <f t="shared" si="81"/>
        <v>0</v>
      </c>
      <c r="F209" s="5">
        <f t="shared" si="80"/>
        <v>8.0945028457790613E-9</v>
      </c>
      <c r="J209">
        <f t="shared" si="72"/>
        <v>7</v>
      </c>
      <c r="K209">
        <f t="shared" si="73"/>
        <v>12</v>
      </c>
    </row>
    <row r="210" spans="2:11">
      <c r="B210" s="4">
        <v>44439</v>
      </c>
      <c r="C210" s="5">
        <f t="shared" si="78"/>
        <v>8.0945028457790613E-9</v>
      </c>
      <c r="D210" s="5">
        <f t="shared" si="79"/>
        <v>0</v>
      </c>
      <c r="E210" s="31">
        <f t="shared" si="81"/>
        <v>0</v>
      </c>
      <c r="F210" s="5">
        <f t="shared" si="80"/>
        <v>8.0945028457790613E-9</v>
      </c>
      <c r="J210">
        <f t="shared" si="72"/>
        <v>8</v>
      </c>
      <c r="K210">
        <f t="shared" si="73"/>
        <v>12</v>
      </c>
    </row>
    <row r="211" spans="2:11">
      <c r="B211" s="4">
        <v>44469</v>
      </c>
      <c r="C211" s="5">
        <f t="shared" si="78"/>
        <v>8.0945028457790613E-9</v>
      </c>
      <c r="D211" s="5">
        <f t="shared" si="79"/>
        <v>0</v>
      </c>
      <c r="E211" s="31">
        <f t="shared" si="81"/>
        <v>0</v>
      </c>
      <c r="F211" s="5">
        <f t="shared" si="80"/>
        <v>8.0945028457790613E-9</v>
      </c>
      <c r="J211">
        <f t="shared" ref="J211:J238" si="82">J199</f>
        <v>9</v>
      </c>
      <c r="K211">
        <f t="shared" si="73"/>
        <v>12</v>
      </c>
    </row>
    <row r="212" spans="2:11">
      <c r="B212" s="4">
        <v>44500</v>
      </c>
      <c r="C212" s="5">
        <f t="shared" si="78"/>
        <v>8.0945028457790613E-9</v>
      </c>
      <c r="D212" s="5">
        <f t="shared" si="79"/>
        <v>0</v>
      </c>
      <c r="E212" s="31">
        <f t="shared" si="81"/>
        <v>0</v>
      </c>
      <c r="F212" s="5">
        <f t="shared" si="80"/>
        <v>8.0945028457790613E-9</v>
      </c>
      <c r="J212">
        <f t="shared" si="82"/>
        <v>10</v>
      </c>
      <c r="K212">
        <f t="shared" ref="K212:K275" si="83">K200+1</f>
        <v>12</v>
      </c>
    </row>
    <row r="213" spans="2:11">
      <c r="B213" s="4">
        <v>44530</v>
      </c>
      <c r="C213" s="5">
        <f t="shared" si="78"/>
        <v>8.0945028457790613E-9</v>
      </c>
      <c r="D213" s="5">
        <f t="shared" si="79"/>
        <v>0</v>
      </c>
      <c r="E213" s="31">
        <f t="shared" si="81"/>
        <v>0</v>
      </c>
      <c r="F213" s="5">
        <f t="shared" si="80"/>
        <v>8.0945028457790613E-9</v>
      </c>
      <c r="J213">
        <f t="shared" si="82"/>
        <v>11</v>
      </c>
      <c r="K213">
        <f t="shared" si="83"/>
        <v>12</v>
      </c>
    </row>
    <row r="214" spans="2:11">
      <c r="B214" s="4">
        <v>44561</v>
      </c>
      <c r="C214" s="5">
        <f t="shared" si="78"/>
        <v>8.0945028457790613E-9</v>
      </c>
      <c r="D214" s="5">
        <f t="shared" si="79"/>
        <v>0</v>
      </c>
      <c r="E214" s="31">
        <f t="shared" si="81"/>
        <v>0</v>
      </c>
      <c r="F214" s="5">
        <f t="shared" si="80"/>
        <v>8.0945028457790613E-9</v>
      </c>
      <c r="G214" s="5">
        <f>D214+D213+D212+D211+D210+D209+D208+D207+D206+D205+D204+D203</f>
        <v>0</v>
      </c>
      <c r="H214" s="5">
        <f>E214+E213+E212+E211+E210+E209+E208+E207+E206+E205+E204+E203+G214</f>
        <v>0</v>
      </c>
      <c r="I214" s="5">
        <f>H214-G214</f>
        <v>0</v>
      </c>
      <c r="J214">
        <f t="shared" si="82"/>
        <v>12</v>
      </c>
      <c r="K214">
        <f t="shared" si="83"/>
        <v>12</v>
      </c>
    </row>
    <row r="215" spans="2:11">
      <c r="B215" s="4">
        <v>44592</v>
      </c>
      <c r="C215" s="5">
        <f t="shared" si="78"/>
        <v>8.0945028457790613E-9</v>
      </c>
      <c r="D215" s="5">
        <f t="shared" si="79"/>
        <v>0</v>
      </c>
      <c r="E215" s="31">
        <f t="shared" si="81"/>
        <v>0</v>
      </c>
      <c r="F215" s="5">
        <f t="shared" si="80"/>
        <v>8.0945028457790613E-9</v>
      </c>
      <c r="J215">
        <f t="shared" si="82"/>
        <v>1</v>
      </c>
      <c r="K215">
        <f t="shared" si="83"/>
        <v>13</v>
      </c>
    </row>
    <row r="216" spans="2:11">
      <c r="B216" s="4">
        <v>44620</v>
      </c>
      <c r="C216" s="5">
        <f t="shared" si="78"/>
        <v>8.0945028457790613E-9</v>
      </c>
      <c r="D216" s="5">
        <f t="shared" si="79"/>
        <v>0</v>
      </c>
      <c r="E216" s="31">
        <f t="shared" si="81"/>
        <v>0</v>
      </c>
      <c r="F216" s="5">
        <f t="shared" si="80"/>
        <v>8.0945028457790613E-9</v>
      </c>
      <c r="J216">
        <f t="shared" si="82"/>
        <v>2</v>
      </c>
      <c r="K216">
        <f t="shared" si="83"/>
        <v>13</v>
      </c>
    </row>
    <row r="217" spans="2:11">
      <c r="B217" s="4">
        <v>44651</v>
      </c>
      <c r="C217" s="5">
        <f t="shared" si="78"/>
        <v>8.0945028457790613E-9</v>
      </c>
      <c r="D217" s="5">
        <f t="shared" si="79"/>
        <v>0</v>
      </c>
      <c r="E217" s="31">
        <f t="shared" si="81"/>
        <v>0</v>
      </c>
      <c r="F217" s="5">
        <f t="shared" si="80"/>
        <v>8.0945028457790613E-9</v>
      </c>
      <c r="J217">
        <f t="shared" si="82"/>
        <v>3</v>
      </c>
      <c r="K217">
        <f t="shared" si="83"/>
        <v>13</v>
      </c>
    </row>
    <row r="218" spans="2:11">
      <c r="B218" s="4">
        <v>44681</v>
      </c>
      <c r="C218" s="5">
        <f t="shared" si="78"/>
        <v>8.0945028457790613E-9</v>
      </c>
      <c r="D218" s="5">
        <f t="shared" si="79"/>
        <v>0</v>
      </c>
      <c r="E218" s="31">
        <f t="shared" si="81"/>
        <v>0</v>
      </c>
      <c r="F218" s="5">
        <f t="shared" si="80"/>
        <v>8.0945028457790613E-9</v>
      </c>
      <c r="J218">
        <f t="shared" si="82"/>
        <v>4</v>
      </c>
      <c r="K218">
        <f t="shared" si="83"/>
        <v>13</v>
      </c>
    </row>
    <row r="219" spans="2:11">
      <c r="B219" s="4">
        <v>44712</v>
      </c>
      <c r="C219" s="5">
        <f t="shared" si="78"/>
        <v>8.0945028457790613E-9</v>
      </c>
      <c r="D219" s="5">
        <f t="shared" si="79"/>
        <v>0</v>
      </c>
      <c r="E219" s="31">
        <f t="shared" si="81"/>
        <v>0</v>
      </c>
      <c r="F219" s="5">
        <f t="shared" si="80"/>
        <v>8.0945028457790613E-9</v>
      </c>
      <c r="J219">
        <f t="shared" si="82"/>
        <v>5</v>
      </c>
      <c r="K219">
        <f t="shared" si="83"/>
        <v>13</v>
      </c>
    </row>
    <row r="220" spans="2:11">
      <c r="B220" s="4">
        <v>44742</v>
      </c>
      <c r="C220" s="5">
        <f t="shared" si="78"/>
        <v>8.0945028457790613E-9</v>
      </c>
      <c r="D220" s="5">
        <f t="shared" si="79"/>
        <v>0</v>
      </c>
      <c r="E220" s="31">
        <f t="shared" si="81"/>
        <v>0</v>
      </c>
      <c r="F220" s="5">
        <f t="shared" si="80"/>
        <v>8.0945028457790613E-9</v>
      </c>
      <c r="J220">
        <f t="shared" si="82"/>
        <v>6</v>
      </c>
      <c r="K220">
        <f t="shared" si="83"/>
        <v>13</v>
      </c>
    </row>
    <row r="221" spans="2:11">
      <c r="B221" s="4">
        <v>44773</v>
      </c>
      <c r="C221" s="5">
        <f t="shared" si="78"/>
        <v>8.0945028457790613E-9</v>
      </c>
      <c r="D221" s="5">
        <f t="shared" si="79"/>
        <v>0</v>
      </c>
      <c r="E221" s="31">
        <f t="shared" si="81"/>
        <v>0</v>
      </c>
      <c r="F221" s="5">
        <f t="shared" si="80"/>
        <v>8.0945028457790613E-9</v>
      </c>
      <c r="J221">
        <f t="shared" si="82"/>
        <v>7</v>
      </c>
      <c r="K221">
        <f t="shared" si="83"/>
        <v>13</v>
      </c>
    </row>
    <row r="222" spans="2:11">
      <c r="B222" s="4">
        <v>44804</v>
      </c>
      <c r="C222" s="5">
        <f t="shared" si="78"/>
        <v>8.0945028457790613E-9</v>
      </c>
      <c r="D222" s="5">
        <f t="shared" si="79"/>
        <v>0</v>
      </c>
      <c r="E222" s="31">
        <f t="shared" si="81"/>
        <v>0</v>
      </c>
      <c r="F222" s="5">
        <f t="shared" si="80"/>
        <v>8.0945028457790613E-9</v>
      </c>
      <c r="J222">
        <f t="shared" si="82"/>
        <v>8</v>
      </c>
      <c r="K222">
        <f t="shared" si="83"/>
        <v>13</v>
      </c>
    </row>
    <row r="223" spans="2:11">
      <c r="B223" s="4">
        <v>44834</v>
      </c>
      <c r="C223" s="5">
        <f t="shared" si="78"/>
        <v>8.0945028457790613E-9</v>
      </c>
      <c r="D223" s="5">
        <f t="shared" si="79"/>
        <v>0</v>
      </c>
      <c r="E223" s="31">
        <f t="shared" si="81"/>
        <v>0</v>
      </c>
      <c r="F223" s="5">
        <f t="shared" si="80"/>
        <v>8.0945028457790613E-9</v>
      </c>
      <c r="J223">
        <f t="shared" si="82"/>
        <v>9</v>
      </c>
      <c r="K223">
        <f t="shared" si="83"/>
        <v>13</v>
      </c>
    </row>
    <row r="224" spans="2:11">
      <c r="B224" s="4">
        <v>44865</v>
      </c>
      <c r="C224" s="5">
        <f t="shared" si="78"/>
        <v>8.0945028457790613E-9</v>
      </c>
      <c r="D224" s="5">
        <f t="shared" si="79"/>
        <v>0</v>
      </c>
      <c r="E224" s="31">
        <f t="shared" si="81"/>
        <v>0</v>
      </c>
      <c r="F224" s="5">
        <f t="shared" si="80"/>
        <v>8.0945028457790613E-9</v>
      </c>
      <c r="J224">
        <f t="shared" si="82"/>
        <v>10</v>
      </c>
      <c r="K224">
        <f t="shared" si="83"/>
        <v>13</v>
      </c>
    </row>
    <row r="225" spans="2:11">
      <c r="B225" s="4">
        <v>44895</v>
      </c>
      <c r="C225" s="5">
        <f t="shared" si="78"/>
        <v>8.0945028457790613E-9</v>
      </c>
      <c r="D225" s="5">
        <f t="shared" si="79"/>
        <v>0</v>
      </c>
      <c r="E225" s="31">
        <f t="shared" si="81"/>
        <v>0</v>
      </c>
      <c r="F225" s="5">
        <f t="shared" si="80"/>
        <v>8.0945028457790613E-9</v>
      </c>
      <c r="J225">
        <f t="shared" si="82"/>
        <v>11</v>
      </c>
      <c r="K225">
        <f t="shared" si="83"/>
        <v>13</v>
      </c>
    </row>
    <row r="226" spans="2:11">
      <c r="B226" s="4">
        <v>44926</v>
      </c>
      <c r="C226" s="5">
        <f t="shared" si="78"/>
        <v>8.0945028457790613E-9</v>
      </c>
      <c r="D226" s="5">
        <f t="shared" si="79"/>
        <v>0</v>
      </c>
      <c r="E226" s="31">
        <f t="shared" si="81"/>
        <v>0</v>
      </c>
      <c r="F226" s="5">
        <f t="shared" si="80"/>
        <v>8.0945028457790613E-9</v>
      </c>
      <c r="G226" s="5">
        <f>D226+D225+D224+D223+D222+D221+D220+D219+D218+D217+D216+D215</f>
        <v>0</v>
      </c>
      <c r="H226" s="5">
        <f>E226+E225+E224+E223+E222+E221+E220+E219+E218+E217+E216+E215+G226</f>
        <v>0</v>
      </c>
      <c r="I226" s="5">
        <f>H226-G226</f>
        <v>0</v>
      </c>
      <c r="J226">
        <f t="shared" si="82"/>
        <v>12</v>
      </c>
      <c r="K226">
        <f t="shared" si="83"/>
        <v>13</v>
      </c>
    </row>
    <row r="227" spans="2:11">
      <c r="B227" s="4">
        <v>44957</v>
      </c>
      <c r="C227" s="5">
        <f t="shared" si="78"/>
        <v>8.0945028457790613E-9</v>
      </c>
      <c r="D227" s="5">
        <f t="shared" si="79"/>
        <v>0</v>
      </c>
      <c r="E227" s="31">
        <f t="shared" si="81"/>
        <v>0</v>
      </c>
      <c r="F227" s="5">
        <f t="shared" si="80"/>
        <v>8.0945028457790613E-9</v>
      </c>
      <c r="J227">
        <f t="shared" si="82"/>
        <v>1</v>
      </c>
      <c r="K227">
        <f t="shared" si="83"/>
        <v>14</v>
      </c>
    </row>
    <row r="228" spans="2:11">
      <c r="B228" s="4">
        <v>44985</v>
      </c>
      <c r="C228" s="5">
        <f t="shared" si="78"/>
        <v>8.0945028457790613E-9</v>
      </c>
      <c r="D228" s="5">
        <f t="shared" si="79"/>
        <v>0</v>
      </c>
      <c r="E228" s="31">
        <f t="shared" si="81"/>
        <v>0</v>
      </c>
      <c r="F228" s="5">
        <f t="shared" si="80"/>
        <v>8.0945028457790613E-9</v>
      </c>
      <c r="J228">
        <f t="shared" si="82"/>
        <v>2</v>
      </c>
      <c r="K228">
        <f t="shared" si="83"/>
        <v>14</v>
      </c>
    </row>
    <row r="229" spans="2:11">
      <c r="B229" s="4">
        <v>45016</v>
      </c>
      <c r="C229" s="5">
        <f t="shared" si="78"/>
        <v>8.0945028457790613E-9</v>
      </c>
      <c r="D229" s="5">
        <f t="shared" si="79"/>
        <v>0</v>
      </c>
      <c r="E229" s="31">
        <f t="shared" si="81"/>
        <v>0</v>
      </c>
      <c r="F229" s="5">
        <f t="shared" si="80"/>
        <v>8.0945028457790613E-9</v>
      </c>
      <c r="J229">
        <f t="shared" si="82"/>
        <v>3</v>
      </c>
      <c r="K229">
        <f t="shared" si="83"/>
        <v>14</v>
      </c>
    </row>
    <row r="230" spans="2:11">
      <c r="B230" s="4">
        <v>45046</v>
      </c>
      <c r="C230" s="5">
        <f t="shared" si="78"/>
        <v>8.0945028457790613E-9</v>
      </c>
      <c r="D230" s="5">
        <f t="shared" si="79"/>
        <v>0</v>
      </c>
      <c r="E230" s="31">
        <f t="shared" si="81"/>
        <v>0</v>
      </c>
      <c r="F230" s="5">
        <f t="shared" si="80"/>
        <v>8.0945028457790613E-9</v>
      </c>
      <c r="J230">
        <f t="shared" si="82"/>
        <v>4</v>
      </c>
      <c r="K230">
        <f t="shared" si="83"/>
        <v>14</v>
      </c>
    </row>
    <row r="231" spans="2:11">
      <c r="B231" s="4">
        <v>45077</v>
      </c>
      <c r="C231" s="5">
        <f t="shared" si="78"/>
        <v>8.0945028457790613E-9</v>
      </c>
      <c r="D231" s="5">
        <f t="shared" si="79"/>
        <v>0</v>
      </c>
      <c r="E231" s="31">
        <f t="shared" si="81"/>
        <v>0</v>
      </c>
      <c r="F231" s="5">
        <f t="shared" si="80"/>
        <v>8.0945028457790613E-9</v>
      </c>
      <c r="J231">
        <f t="shared" si="82"/>
        <v>5</v>
      </c>
      <c r="K231">
        <f t="shared" si="83"/>
        <v>14</v>
      </c>
    </row>
    <row r="232" spans="2:11">
      <c r="B232" s="4">
        <v>45107</v>
      </c>
      <c r="C232" s="5">
        <f t="shared" si="78"/>
        <v>8.0945028457790613E-9</v>
      </c>
      <c r="D232" s="5">
        <f t="shared" si="79"/>
        <v>0</v>
      </c>
      <c r="E232" s="31">
        <f t="shared" si="81"/>
        <v>0</v>
      </c>
      <c r="F232" s="5">
        <f t="shared" si="80"/>
        <v>8.0945028457790613E-9</v>
      </c>
      <c r="J232">
        <f t="shared" si="82"/>
        <v>6</v>
      </c>
      <c r="K232">
        <f t="shared" si="83"/>
        <v>14</v>
      </c>
    </row>
    <row r="233" spans="2:11">
      <c r="B233" s="4">
        <v>45138</v>
      </c>
      <c r="C233" s="5">
        <f t="shared" si="78"/>
        <v>8.0945028457790613E-9</v>
      </c>
      <c r="D233" s="5">
        <f t="shared" si="79"/>
        <v>0</v>
      </c>
      <c r="E233" s="31">
        <f t="shared" si="81"/>
        <v>0</v>
      </c>
      <c r="F233" s="5">
        <f t="shared" si="80"/>
        <v>8.0945028457790613E-9</v>
      </c>
      <c r="J233">
        <f t="shared" si="82"/>
        <v>7</v>
      </c>
      <c r="K233">
        <f t="shared" si="83"/>
        <v>14</v>
      </c>
    </row>
    <row r="234" spans="2:11">
      <c r="B234" s="4">
        <v>45169</v>
      </c>
      <c r="C234" s="5">
        <f t="shared" si="78"/>
        <v>8.0945028457790613E-9</v>
      </c>
      <c r="D234" s="5">
        <f t="shared" si="79"/>
        <v>0</v>
      </c>
      <c r="E234" s="31">
        <f t="shared" si="81"/>
        <v>0</v>
      </c>
      <c r="F234" s="5">
        <f t="shared" si="80"/>
        <v>8.0945028457790613E-9</v>
      </c>
      <c r="J234">
        <f t="shared" si="82"/>
        <v>8</v>
      </c>
      <c r="K234">
        <f t="shared" si="83"/>
        <v>14</v>
      </c>
    </row>
    <row r="235" spans="2:11">
      <c r="B235" s="4">
        <v>45199</v>
      </c>
      <c r="C235" s="5">
        <f t="shared" si="78"/>
        <v>8.0945028457790613E-9</v>
      </c>
      <c r="D235" s="5">
        <f t="shared" si="79"/>
        <v>0</v>
      </c>
      <c r="E235" s="31">
        <f t="shared" si="81"/>
        <v>0</v>
      </c>
      <c r="F235" s="5">
        <f t="shared" si="80"/>
        <v>8.0945028457790613E-9</v>
      </c>
      <c r="J235">
        <f t="shared" si="82"/>
        <v>9</v>
      </c>
      <c r="K235">
        <f t="shared" si="83"/>
        <v>14</v>
      </c>
    </row>
    <row r="236" spans="2:11">
      <c r="B236" s="4">
        <v>45230</v>
      </c>
      <c r="C236" s="5">
        <f t="shared" si="78"/>
        <v>8.0945028457790613E-9</v>
      </c>
      <c r="D236" s="5">
        <f t="shared" si="79"/>
        <v>0</v>
      </c>
      <c r="E236" s="31">
        <f t="shared" si="81"/>
        <v>0</v>
      </c>
      <c r="F236" s="5">
        <f t="shared" si="80"/>
        <v>8.0945028457790613E-9</v>
      </c>
      <c r="J236">
        <f t="shared" si="82"/>
        <v>10</v>
      </c>
      <c r="K236">
        <f t="shared" si="83"/>
        <v>14</v>
      </c>
    </row>
    <row r="237" spans="2:11">
      <c r="B237" s="4">
        <v>45260</v>
      </c>
      <c r="C237" s="5">
        <f t="shared" si="78"/>
        <v>8.0945028457790613E-9</v>
      </c>
      <c r="D237" s="5">
        <f t="shared" si="79"/>
        <v>0</v>
      </c>
      <c r="E237" s="31">
        <f t="shared" si="81"/>
        <v>0</v>
      </c>
      <c r="F237" s="5">
        <f t="shared" si="80"/>
        <v>8.0945028457790613E-9</v>
      </c>
      <c r="J237">
        <f t="shared" si="82"/>
        <v>11</v>
      </c>
      <c r="K237">
        <f t="shared" si="83"/>
        <v>14</v>
      </c>
    </row>
    <row r="238" spans="2:11">
      <c r="B238" s="4">
        <v>45291</v>
      </c>
      <c r="C238" s="5">
        <f t="shared" si="78"/>
        <v>8.0945028457790613E-9</v>
      </c>
      <c r="D238" s="5">
        <f t="shared" si="79"/>
        <v>0</v>
      </c>
      <c r="E238" s="31">
        <f t="shared" si="81"/>
        <v>0</v>
      </c>
      <c r="F238" s="5">
        <f t="shared" si="80"/>
        <v>8.0945028457790613E-9</v>
      </c>
      <c r="G238" s="5">
        <f>D238+D237+D236+D235+D234+D233+D232+D231+D230+D229+D228+D227</f>
        <v>0</v>
      </c>
      <c r="H238" s="5">
        <f>E238+E237+E236+E235+E234+E233+E232+E231+E230+E229+E228+E227+G238</f>
        <v>0</v>
      </c>
      <c r="I238" s="5">
        <f>H238-G238</f>
        <v>0</v>
      </c>
      <c r="J238">
        <f t="shared" si="82"/>
        <v>12</v>
      </c>
      <c r="K238">
        <f t="shared" si="83"/>
        <v>14</v>
      </c>
    </row>
    <row r="239" spans="2:11">
      <c r="B239" s="4">
        <v>45322</v>
      </c>
      <c r="C239" s="5">
        <f t="shared" si="78"/>
        <v>8.0945028457790613E-9</v>
      </c>
      <c r="D239" s="5">
        <f t="shared" si="79"/>
        <v>0</v>
      </c>
      <c r="E239" s="31">
        <f t="shared" si="81"/>
        <v>0</v>
      </c>
      <c r="F239" s="5">
        <f t="shared" si="80"/>
        <v>8.0945028457790613E-9</v>
      </c>
      <c r="J239">
        <f t="shared" ref="J239:J243" si="84">J227</f>
        <v>1</v>
      </c>
      <c r="K239">
        <f t="shared" si="83"/>
        <v>15</v>
      </c>
    </row>
    <row r="240" spans="2:11">
      <c r="B240" s="4">
        <v>45351</v>
      </c>
      <c r="C240" s="5">
        <f t="shared" si="78"/>
        <v>8.0945028457790613E-9</v>
      </c>
      <c r="D240" s="5">
        <f t="shared" si="79"/>
        <v>0</v>
      </c>
      <c r="E240" s="31">
        <f t="shared" si="81"/>
        <v>0</v>
      </c>
      <c r="F240" s="5">
        <f t="shared" si="80"/>
        <v>8.0945028457790613E-9</v>
      </c>
      <c r="J240">
        <f t="shared" si="84"/>
        <v>2</v>
      </c>
      <c r="K240">
        <f t="shared" si="83"/>
        <v>15</v>
      </c>
    </row>
    <row r="241" spans="2:11">
      <c r="B241" s="4">
        <v>45382</v>
      </c>
      <c r="C241" s="5">
        <f t="shared" si="78"/>
        <v>8.0945028457790613E-9</v>
      </c>
      <c r="D241" s="5">
        <f t="shared" si="79"/>
        <v>0</v>
      </c>
      <c r="E241" s="31">
        <f t="shared" si="81"/>
        <v>0</v>
      </c>
      <c r="F241" s="5">
        <f t="shared" si="80"/>
        <v>8.0945028457790613E-9</v>
      </c>
      <c r="J241">
        <f t="shared" si="84"/>
        <v>3</v>
      </c>
      <c r="K241">
        <f t="shared" si="83"/>
        <v>15</v>
      </c>
    </row>
    <row r="242" spans="2:11">
      <c r="B242" s="4">
        <v>45412</v>
      </c>
      <c r="C242" s="5">
        <f t="shared" si="78"/>
        <v>8.0945028457790613E-9</v>
      </c>
      <c r="D242" s="5">
        <f t="shared" si="79"/>
        <v>0</v>
      </c>
      <c r="E242" s="31">
        <f t="shared" si="81"/>
        <v>0</v>
      </c>
      <c r="F242" s="5">
        <f t="shared" si="80"/>
        <v>8.0945028457790613E-9</v>
      </c>
      <c r="J242">
        <f t="shared" si="84"/>
        <v>4</v>
      </c>
      <c r="K242">
        <f t="shared" si="83"/>
        <v>15</v>
      </c>
    </row>
    <row r="243" spans="2:11">
      <c r="B243" s="4">
        <v>45443</v>
      </c>
      <c r="C243" s="5">
        <f t="shared" si="78"/>
        <v>8.0945028457790613E-9</v>
      </c>
      <c r="D243" s="5">
        <f t="shared" si="79"/>
        <v>0</v>
      </c>
      <c r="E243" s="31">
        <f t="shared" si="81"/>
        <v>0</v>
      </c>
      <c r="F243" s="5">
        <f t="shared" si="80"/>
        <v>8.0945028457790613E-9</v>
      </c>
      <c r="J243">
        <f t="shared" si="84"/>
        <v>5</v>
      </c>
      <c r="K243">
        <f t="shared" si="83"/>
        <v>15</v>
      </c>
    </row>
    <row r="244" spans="2:11">
      <c r="B244" s="4">
        <v>45473</v>
      </c>
      <c r="C244" s="5">
        <f t="shared" si="78"/>
        <v>8.0945028457790613E-9</v>
      </c>
      <c r="D244" s="5">
        <f t="shared" si="79"/>
        <v>0</v>
      </c>
      <c r="E244" s="31">
        <f t="shared" si="81"/>
        <v>0</v>
      </c>
      <c r="F244" s="5">
        <f t="shared" si="80"/>
        <v>8.0945028457790613E-9</v>
      </c>
      <c r="J244">
        <f t="shared" ref="J244:J307" si="85">J232</f>
        <v>6</v>
      </c>
      <c r="K244">
        <f t="shared" si="83"/>
        <v>15</v>
      </c>
    </row>
    <row r="245" spans="2:11">
      <c r="B245" s="4">
        <v>45504</v>
      </c>
      <c r="C245" s="5">
        <f t="shared" si="78"/>
        <v>8.0945028457790613E-9</v>
      </c>
      <c r="D245" s="5">
        <f t="shared" si="79"/>
        <v>0</v>
      </c>
      <c r="E245" s="31">
        <f t="shared" si="81"/>
        <v>0</v>
      </c>
      <c r="F245" s="5">
        <f t="shared" si="80"/>
        <v>8.0945028457790613E-9</v>
      </c>
      <c r="J245">
        <f t="shared" si="85"/>
        <v>7</v>
      </c>
      <c r="K245">
        <f t="shared" si="83"/>
        <v>15</v>
      </c>
    </row>
    <row r="246" spans="2:11">
      <c r="B246" s="4">
        <v>45535</v>
      </c>
      <c r="C246" s="5">
        <f t="shared" si="78"/>
        <v>8.0945028457790613E-9</v>
      </c>
      <c r="D246" s="5">
        <f t="shared" si="79"/>
        <v>0</v>
      </c>
      <c r="E246" s="31">
        <f t="shared" si="81"/>
        <v>0</v>
      </c>
      <c r="F246" s="5">
        <f t="shared" si="80"/>
        <v>8.0945028457790613E-9</v>
      </c>
      <c r="J246">
        <f t="shared" si="85"/>
        <v>8</v>
      </c>
      <c r="K246">
        <f t="shared" si="83"/>
        <v>15</v>
      </c>
    </row>
    <row r="247" spans="2:11">
      <c r="B247" s="4">
        <v>45565</v>
      </c>
      <c r="C247" s="5">
        <f t="shared" si="78"/>
        <v>8.0945028457790613E-9</v>
      </c>
      <c r="D247" s="5">
        <f t="shared" si="79"/>
        <v>0</v>
      </c>
      <c r="E247" s="31">
        <f t="shared" si="81"/>
        <v>0</v>
      </c>
      <c r="F247" s="5">
        <f t="shared" si="80"/>
        <v>8.0945028457790613E-9</v>
      </c>
      <c r="J247">
        <f t="shared" si="85"/>
        <v>9</v>
      </c>
      <c r="K247">
        <f t="shared" si="83"/>
        <v>15</v>
      </c>
    </row>
    <row r="248" spans="2:11">
      <c r="B248" s="4">
        <v>45596</v>
      </c>
      <c r="C248" s="5">
        <f t="shared" si="78"/>
        <v>8.0945028457790613E-9</v>
      </c>
      <c r="D248" s="5">
        <f t="shared" si="79"/>
        <v>0</v>
      </c>
      <c r="E248" s="31">
        <f t="shared" si="81"/>
        <v>0</v>
      </c>
      <c r="F248" s="5">
        <f t="shared" si="80"/>
        <v>8.0945028457790613E-9</v>
      </c>
      <c r="J248">
        <f t="shared" si="85"/>
        <v>10</v>
      </c>
      <c r="K248">
        <f t="shared" si="83"/>
        <v>15</v>
      </c>
    </row>
    <row r="249" spans="2:11">
      <c r="B249" s="4">
        <v>45626</v>
      </c>
      <c r="C249" s="5">
        <f t="shared" si="78"/>
        <v>8.0945028457790613E-9</v>
      </c>
      <c r="D249" s="5">
        <f t="shared" si="79"/>
        <v>0</v>
      </c>
      <c r="E249" s="31">
        <f t="shared" si="81"/>
        <v>0</v>
      </c>
      <c r="F249" s="5">
        <f t="shared" si="80"/>
        <v>8.0945028457790613E-9</v>
      </c>
      <c r="J249">
        <f t="shared" si="85"/>
        <v>11</v>
      </c>
      <c r="K249">
        <f t="shared" si="83"/>
        <v>15</v>
      </c>
    </row>
    <row r="250" spans="2:11">
      <c r="B250" s="4">
        <v>45657</v>
      </c>
      <c r="C250" s="5">
        <f t="shared" si="78"/>
        <v>8.0945028457790613E-9</v>
      </c>
      <c r="D250" s="5">
        <f t="shared" si="79"/>
        <v>0</v>
      </c>
      <c r="E250" s="31">
        <f t="shared" si="81"/>
        <v>0</v>
      </c>
      <c r="F250" s="5">
        <f t="shared" si="80"/>
        <v>8.0945028457790613E-9</v>
      </c>
      <c r="G250" s="5">
        <f>D250+D249+D248+D247+D246+D245+D244+D243+D242+D241+D240+D239</f>
        <v>0</v>
      </c>
      <c r="H250" s="5">
        <f>E250+E249+E248+E247+E246+E245+E244+E243+E242+E241+E240+E239+G250</f>
        <v>0</v>
      </c>
      <c r="I250" s="5">
        <f>H250-G250</f>
        <v>0</v>
      </c>
      <c r="J250">
        <f t="shared" si="85"/>
        <v>12</v>
      </c>
      <c r="K250">
        <f t="shared" si="83"/>
        <v>15</v>
      </c>
    </row>
    <row r="251" spans="2:11">
      <c r="B251" s="4">
        <v>45688</v>
      </c>
      <c r="C251" s="5">
        <f t="shared" ref="C251:C309" si="86">F250</f>
        <v>8.0945028457790613E-9</v>
      </c>
      <c r="D251" s="5">
        <f t="shared" ref="D251:D309" si="87">IF($C$191&lt;1,0,C251*$C$66/12)</f>
        <v>0</v>
      </c>
      <c r="E251" s="31">
        <f t="shared" si="81"/>
        <v>0</v>
      </c>
      <c r="F251" s="5">
        <f t="shared" ref="F251:F309" si="88">C251-E251</f>
        <v>8.0945028457790613E-9</v>
      </c>
      <c r="J251">
        <f t="shared" si="85"/>
        <v>1</v>
      </c>
      <c r="K251">
        <f t="shared" si="83"/>
        <v>16</v>
      </c>
    </row>
    <row r="252" spans="2:11">
      <c r="B252" s="4">
        <v>45716</v>
      </c>
      <c r="C252" s="5">
        <f t="shared" si="86"/>
        <v>8.0945028457790613E-9</v>
      </c>
      <c r="D252" s="5">
        <f t="shared" si="87"/>
        <v>0</v>
      </c>
      <c r="E252" s="31">
        <f t="shared" si="81"/>
        <v>0</v>
      </c>
      <c r="F252" s="5">
        <f t="shared" si="88"/>
        <v>8.0945028457790613E-9</v>
      </c>
      <c r="J252">
        <f t="shared" si="85"/>
        <v>2</v>
      </c>
      <c r="K252">
        <f t="shared" si="83"/>
        <v>16</v>
      </c>
    </row>
    <row r="253" spans="2:11">
      <c r="B253" s="4">
        <v>45747</v>
      </c>
      <c r="C253" s="5">
        <f t="shared" si="86"/>
        <v>8.0945028457790613E-9</v>
      </c>
      <c r="D253" s="5">
        <f t="shared" si="87"/>
        <v>0</v>
      </c>
      <c r="E253" s="31">
        <f t="shared" si="81"/>
        <v>0</v>
      </c>
      <c r="F253" s="5">
        <f t="shared" si="88"/>
        <v>8.0945028457790613E-9</v>
      </c>
      <c r="J253">
        <f t="shared" si="85"/>
        <v>3</v>
      </c>
      <c r="K253">
        <f t="shared" si="83"/>
        <v>16</v>
      </c>
    </row>
    <row r="254" spans="2:11">
      <c r="B254" s="4">
        <v>45777</v>
      </c>
      <c r="C254" s="5">
        <f t="shared" si="86"/>
        <v>8.0945028457790613E-9</v>
      </c>
      <c r="D254" s="5">
        <f t="shared" si="87"/>
        <v>0</v>
      </c>
      <c r="E254" s="31">
        <f t="shared" si="81"/>
        <v>0</v>
      </c>
      <c r="F254" s="5">
        <f t="shared" si="88"/>
        <v>8.0945028457790613E-9</v>
      </c>
      <c r="J254">
        <f t="shared" si="85"/>
        <v>4</v>
      </c>
      <c r="K254">
        <f t="shared" si="83"/>
        <v>16</v>
      </c>
    </row>
    <row r="255" spans="2:11">
      <c r="B255" s="4">
        <v>45808</v>
      </c>
      <c r="C255" s="5">
        <f t="shared" si="86"/>
        <v>8.0945028457790613E-9</v>
      </c>
      <c r="D255" s="5">
        <f t="shared" si="87"/>
        <v>0</v>
      </c>
      <c r="E255" s="31">
        <f t="shared" si="81"/>
        <v>0</v>
      </c>
      <c r="F255" s="5">
        <f t="shared" si="88"/>
        <v>8.0945028457790613E-9</v>
      </c>
      <c r="J255">
        <f t="shared" si="85"/>
        <v>5</v>
      </c>
      <c r="K255">
        <f t="shared" si="83"/>
        <v>16</v>
      </c>
    </row>
    <row r="256" spans="2:11">
      <c r="B256" s="4">
        <v>45838</v>
      </c>
      <c r="C256" s="5">
        <f t="shared" si="86"/>
        <v>8.0945028457790613E-9</v>
      </c>
      <c r="D256" s="5">
        <f t="shared" si="87"/>
        <v>0</v>
      </c>
      <c r="E256" s="31">
        <f t="shared" si="81"/>
        <v>0</v>
      </c>
      <c r="F256" s="5">
        <f t="shared" si="88"/>
        <v>8.0945028457790613E-9</v>
      </c>
      <c r="J256">
        <f t="shared" si="85"/>
        <v>6</v>
      </c>
      <c r="K256">
        <f t="shared" si="83"/>
        <v>16</v>
      </c>
    </row>
    <row r="257" spans="2:11">
      <c r="B257" s="4">
        <v>45869</v>
      </c>
      <c r="C257" s="5">
        <f t="shared" si="86"/>
        <v>8.0945028457790613E-9</v>
      </c>
      <c r="D257" s="5">
        <f t="shared" si="87"/>
        <v>0</v>
      </c>
      <c r="E257" s="31">
        <f t="shared" si="81"/>
        <v>0</v>
      </c>
      <c r="F257" s="5">
        <f t="shared" si="88"/>
        <v>8.0945028457790613E-9</v>
      </c>
      <c r="J257">
        <f t="shared" si="85"/>
        <v>7</v>
      </c>
      <c r="K257">
        <f t="shared" si="83"/>
        <v>16</v>
      </c>
    </row>
    <row r="258" spans="2:11">
      <c r="B258" s="4">
        <v>45900</v>
      </c>
      <c r="C258" s="5">
        <f t="shared" si="86"/>
        <v>8.0945028457790613E-9</v>
      </c>
      <c r="D258" s="5">
        <f t="shared" si="87"/>
        <v>0</v>
      </c>
      <c r="E258" s="31">
        <f t="shared" si="81"/>
        <v>0</v>
      </c>
      <c r="F258" s="5">
        <f t="shared" si="88"/>
        <v>8.0945028457790613E-9</v>
      </c>
      <c r="J258">
        <f t="shared" si="85"/>
        <v>8</v>
      </c>
      <c r="K258">
        <f t="shared" si="83"/>
        <v>16</v>
      </c>
    </row>
    <row r="259" spans="2:11">
      <c r="B259" s="4">
        <v>45930</v>
      </c>
      <c r="C259" s="5">
        <f t="shared" si="86"/>
        <v>8.0945028457790613E-9</v>
      </c>
      <c r="D259" s="5">
        <f t="shared" si="87"/>
        <v>0</v>
      </c>
      <c r="E259" s="31">
        <f t="shared" si="81"/>
        <v>0</v>
      </c>
      <c r="F259" s="5">
        <f t="shared" si="88"/>
        <v>8.0945028457790613E-9</v>
      </c>
      <c r="J259">
        <f t="shared" si="85"/>
        <v>9</v>
      </c>
      <c r="K259">
        <f t="shared" si="83"/>
        <v>16</v>
      </c>
    </row>
    <row r="260" spans="2:11">
      <c r="B260" s="4">
        <v>45961</v>
      </c>
      <c r="C260" s="5">
        <f t="shared" si="86"/>
        <v>8.0945028457790613E-9</v>
      </c>
      <c r="D260" s="5">
        <f t="shared" si="87"/>
        <v>0</v>
      </c>
      <c r="E260" s="31">
        <f t="shared" si="81"/>
        <v>0</v>
      </c>
      <c r="F260" s="5">
        <f t="shared" si="88"/>
        <v>8.0945028457790613E-9</v>
      </c>
      <c r="J260">
        <f t="shared" si="85"/>
        <v>10</v>
      </c>
      <c r="K260">
        <f t="shared" si="83"/>
        <v>16</v>
      </c>
    </row>
    <row r="261" spans="2:11">
      <c r="B261" s="4">
        <v>45991</v>
      </c>
      <c r="C261" s="5">
        <f t="shared" si="86"/>
        <v>8.0945028457790613E-9</v>
      </c>
      <c r="D261" s="5">
        <f t="shared" si="87"/>
        <v>0</v>
      </c>
      <c r="E261" s="31">
        <f t="shared" si="81"/>
        <v>0</v>
      </c>
      <c r="F261" s="5">
        <f t="shared" si="88"/>
        <v>8.0945028457790613E-9</v>
      </c>
      <c r="J261">
        <f t="shared" si="85"/>
        <v>11</v>
      </c>
      <c r="K261">
        <f t="shared" si="83"/>
        <v>16</v>
      </c>
    </row>
    <row r="262" spans="2:11">
      <c r="B262" s="4">
        <v>46022</v>
      </c>
      <c r="C262" s="5">
        <f t="shared" si="86"/>
        <v>8.0945028457790613E-9</v>
      </c>
      <c r="D262" s="5">
        <f t="shared" si="87"/>
        <v>0</v>
      </c>
      <c r="E262" s="31">
        <f t="shared" si="81"/>
        <v>0</v>
      </c>
      <c r="F262" s="5">
        <f t="shared" si="88"/>
        <v>8.0945028457790613E-9</v>
      </c>
      <c r="G262" s="5">
        <f t="shared" ref="G262" si="89">D262+D261+D260+D259+D258+D257+D256+D255+D254+D253+D252+D251</f>
        <v>0</v>
      </c>
      <c r="H262" s="5">
        <f t="shared" ref="H262" si="90">E262+E261+E260+E259+E258+E257+E256+E255+E254+E253+E252+E251+G262</f>
        <v>0</v>
      </c>
      <c r="I262" s="5">
        <f t="shared" ref="I262" si="91">H262-G262</f>
        <v>0</v>
      </c>
      <c r="J262">
        <f t="shared" si="85"/>
        <v>12</v>
      </c>
      <c r="K262">
        <f t="shared" si="83"/>
        <v>16</v>
      </c>
    </row>
    <row r="263" spans="2:11">
      <c r="B263" s="4">
        <v>46053</v>
      </c>
      <c r="C263" s="5">
        <f t="shared" si="86"/>
        <v>8.0945028457790613E-9</v>
      </c>
      <c r="D263" s="5">
        <f t="shared" si="87"/>
        <v>0</v>
      </c>
      <c r="E263" s="31">
        <f t="shared" ref="E263:E310" si="92">IF(C263&lt;1,0,-$E$66-D263)</f>
        <v>0</v>
      </c>
      <c r="F263" s="5">
        <f t="shared" si="88"/>
        <v>8.0945028457790613E-9</v>
      </c>
      <c r="J263">
        <f t="shared" si="85"/>
        <v>1</v>
      </c>
      <c r="K263">
        <f t="shared" si="83"/>
        <v>17</v>
      </c>
    </row>
    <row r="264" spans="2:11">
      <c r="B264" s="4">
        <v>46081</v>
      </c>
      <c r="C264" s="5">
        <f t="shared" si="86"/>
        <v>8.0945028457790613E-9</v>
      </c>
      <c r="D264" s="5">
        <f t="shared" si="87"/>
        <v>0</v>
      </c>
      <c r="E264" s="31">
        <f t="shared" si="92"/>
        <v>0</v>
      </c>
      <c r="F264" s="5">
        <f t="shared" si="88"/>
        <v>8.0945028457790613E-9</v>
      </c>
      <c r="J264">
        <f t="shared" si="85"/>
        <v>2</v>
      </c>
      <c r="K264">
        <f t="shared" si="83"/>
        <v>17</v>
      </c>
    </row>
    <row r="265" spans="2:11">
      <c r="B265" s="4">
        <v>46112</v>
      </c>
      <c r="C265" s="5">
        <f t="shared" si="86"/>
        <v>8.0945028457790613E-9</v>
      </c>
      <c r="D265" s="5">
        <f t="shared" si="87"/>
        <v>0</v>
      </c>
      <c r="E265" s="31">
        <f t="shared" si="92"/>
        <v>0</v>
      </c>
      <c r="F265" s="5">
        <f t="shared" si="88"/>
        <v>8.0945028457790613E-9</v>
      </c>
      <c r="J265">
        <f t="shared" si="85"/>
        <v>3</v>
      </c>
      <c r="K265">
        <f t="shared" si="83"/>
        <v>17</v>
      </c>
    </row>
    <row r="266" spans="2:11">
      <c r="B266" s="4">
        <v>46142</v>
      </c>
      <c r="C266" s="5">
        <f t="shared" si="86"/>
        <v>8.0945028457790613E-9</v>
      </c>
      <c r="D266" s="5">
        <f t="shared" si="87"/>
        <v>0</v>
      </c>
      <c r="E266" s="31">
        <f t="shared" si="92"/>
        <v>0</v>
      </c>
      <c r="F266" s="5">
        <f t="shared" si="88"/>
        <v>8.0945028457790613E-9</v>
      </c>
      <c r="J266">
        <f t="shared" si="85"/>
        <v>4</v>
      </c>
      <c r="K266">
        <f t="shared" si="83"/>
        <v>17</v>
      </c>
    </row>
    <row r="267" spans="2:11">
      <c r="B267" s="4">
        <v>46173</v>
      </c>
      <c r="C267" s="5">
        <f t="shared" si="86"/>
        <v>8.0945028457790613E-9</v>
      </c>
      <c r="D267" s="5">
        <f t="shared" si="87"/>
        <v>0</v>
      </c>
      <c r="E267" s="31">
        <f t="shared" si="92"/>
        <v>0</v>
      </c>
      <c r="F267" s="5">
        <f t="shared" si="88"/>
        <v>8.0945028457790613E-9</v>
      </c>
      <c r="J267">
        <f t="shared" si="85"/>
        <v>5</v>
      </c>
      <c r="K267">
        <f t="shared" si="83"/>
        <v>17</v>
      </c>
    </row>
    <row r="268" spans="2:11">
      <c r="B268" s="4">
        <v>46203</v>
      </c>
      <c r="C268" s="5">
        <f t="shared" si="86"/>
        <v>8.0945028457790613E-9</v>
      </c>
      <c r="D268" s="5">
        <f t="shared" si="87"/>
        <v>0</v>
      </c>
      <c r="E268" s="31">
        <f t="shared" si="92"/>
        <v>0</v>
      </c>
      <c r="F268" s="5">
        <f t="shared" si="88"/>
        <v>8.0945028457790613E-9</v>
      </c>
      <c r="J268">
        <f t="shared" si="85"/>
        <v>6</v>
      </c>
      <c r="K268">
        <f t="shared" si="83"/>
        <v>17</v>
      </c>
    </row>
    <row r="269" spans="2:11">
      <c r="B269" s="4">
        <v>46234</v>
      </c>
      <c r="C269" s="5">
        <f t="shared" si="86"/>
        <v>8.0945028457790613E-9</v>
      </c>
      <c r="D269" s="5">
        <f t="shared" si="87"/>
        <v>0</v>
      </c>
      <c r="E269" s="31">
        <f t="shared" si="92"/>
        <v>0</v>
      </c>
      <c r="F269" s="5">
        <f t="shared" si="88"/>
        <v>8.0945028457790613E-9</v>
      </c>
      <c r="J269">
        <f t="shared" si="85"/>
        <v>7</v>
      </c>
      <c r="K269">
        <f t="shared" si="83"/>
        <v>17</v>
      </c>
    </row>
    <row r="270" spans="2:11">
      <c r="B270" s="4">
        <v>46265</v>
      </c>
      <c r="C270" s="5">
        <f t="shared" si="86"/>
        <v>8.0945028457790613E-9</v>
      </c>
      <c r="D270" s="5">
        <f t="shared" si="87"/>
        <v>0</v>
      </c>
      <c r="E270" s="31">
        <f t="shared" si="92"/>
        <v>0</v>
      </c>
      <c r="F270" s="5">
        <f t="shared" si="88"/>
        <v>8.0945028457790613E-9</v>
      </c>
      <c r="J270">
        <f t="shared" si="85"/>
        <v>8</v>
      </c>
      <c r="K270">
        <f t="shared" si="83"/>
        <v>17</v>
      </c>
    </row>
    <row r="271" spans="2:11">
      <c r="B271" s="4">
        <v>46295</v>
      </c>
      <c r="C271" s="5">
        <f t="shared" si="86"/>
        <v>8.0945028457790613E-9</v>
      </c>
      <c r="D271" s="5">
        <f t="shared" si="87"/>
        <v>0</v>
      </c>
      <c r="E271" s="31">
        <f t="shared" si="92"/>
        <v>0</v>
      </c>
      <c r="F271" s="5">
        <f t="shared" si="88"/>
        <v>8.0945028457790613E-9</v>
      </c>
      <c r="J271">
        <f t="shared" si="85"/>
        <v>9</v>
      </c>
      <c r="K271">
        <f t="shared" si="83"/>
        <v>17</v>
      </c>
    </row>
    <row r="272" spans="2:11">
      <c r="B272" s="4">
        <v>46326</v>
      </c>
      <c r="C272" s="5">
        <f t="shared" si="86"/>
        <v>8.0945028457790613E-9</v>
      </c>
      <c r="D272" s="5">
        <f t="shared" si="87"/>
        <v>0</v>
      </c>
      <c r="E272" s="31">
        <f t="shared" si="92"/>
        <v>0</v>
      </c>
      <c r="F272" s="5">
        <f t="shared" si="88"/>
        <v>8.0945028457790613E-9</v>
      </c>
      <c r="J272">
        <f t="shared" si="85"/>
        <v>10</v>
      </c>
      <c r="K272">
        <f t="shared" si="83"/>
        <v>17</v>
      </c>
    </row>
    <row r="273" spans="2:11">
      <c r="B273" s="4">
        <v>46356</v>
      </c>
      <c r="C273" s="5">
        <f t="shared" si="86"/>
        <v>8.0945028457790613E-9</v>
      </c>
      <c r="D273" s="5">
        <f t="shared" si="87"/>
        <v>0</v>
      </c>
      <c r="E273" s="31">
        <f t="shared" si="92"/>
        <v>0</v>
      </c>
      <c r="F273" s="5">
        <f t="shared" si="88"/>
        <v>8.0945028457790613E-9</v>
      </c>
      <c r="J273">
        <f t="shared" si="85"/>
        <v>11</v>
      </c>
      <c r="K273">
        <f t="shared" si="83"/>
        <v>17</v>
      </c>
    </row>
    <row r="274" spans="2:11">
      <c r="B274" s="4">
        <v>46387</v>
      </c>
      <c r="C274" s="5">
        <f t="shared" si="86"/>
        <v>8.0945028457790613E-9</v>
      </c>
      <c r="D274" s="5">
        <f t="shared" si="87"/>
        <v>0</v>
      </c>
      <c r="E274" s="31">
        <f t="shared" si="92"/>
        <v>0</v>
      </c>
      <c r="F274" s="5">
        <f t="shared" si="88"/>
        <v>8.0945028457790613E-9</v>
      </c>
      <c r="G274" s="5">
        <f t="shared" ref="G274" si="93">D274+D273+D272+D271+D270+D269+D268+D267+D266+D265+D264+D263</f>
        <v>0</v>
      </c>
      <c r="H274" s="5">
        <f t="shared" ref="H274" si="94">E274+E273+E272+E271+E270+E269+E268+E267+E266+E265+E264+E263+G274</f>
        <v>0</v>
      </c>
      <c r="I274" s="5">
        <f t="shared" ref="I274" si="95">H274-G274</f>
        <v>0</v>
      </c>
      <c r="J274">
        <f t="shared" si="85"/>
        <v>12</v>
      </c>
      <c r="K274">
        <f t="shared" si="83"/>
        <v>17</v>
      </c>
    </row>
    <row r="275" spans="2:11">
      <c r="B275" s="4">
        <v>46418</v>
      </c>
      <c r="C275" s="5">
        <f t="shared" si="86"/>
        <v>8.0945028457790613E-9</v>
      </c>
      <c r="D275" s="5">
        <f t="shared" si="87"/>
        <v>0</v>
      </c>
      <c r="E275" s="31">
        <f t="shared" si="92"/>
        <v>0</v>
      </c>
      <c r="F275" s="5">
        <f t="shared" si="88"/>
        <v>8.0945028457790613E-9</v>
      </c>
      <c r="J275">
        <f t="shared" si="85"/>
        <v>1</v>
      </c>
      <c r="K275">
        <f t="shared" si="83"/>
        <v>18</v>
      </c>
    </row>
    <row r="276" spans="2:11">
      <c r="B276" s="4">
        <v>46446</v>
      </c>
      <c r="C276" s="5">
        <f t="shared" si="86"/>
        <v>8.0945028457790613E-9</v>
      </c>
      <c r="D276" s="5">
        <f t="shared" si="87"/>
        <v>0</v>
      </c>
      <c r="E276" s="31">
        <f t="shared" si="92"/>
        <v>0</v>
      </c>
      <c r="F276" s="5">
        <f t="shared" si="88"/>
        <v>8.0945028457790613E-9</v>
      </c>
      <c r="J276">
        <f t="shared" si="85"/>
        <v>2</v>
      </c>
      <c r="K276">
        <f t="shared" ref="K276:K310" si="96">K264+1</f>
        <v>18</v>
      </c>
    </row>
    <row r="277" spans="2:11">
      <c r="B277" s="4">
        <v>46477</v>
      </c>
      <c r="C277" s="5">
        <f t="shared" si="86"/>
        <v>8.0945028457790613E-9</v>
      </c>
      <c r="D277" s="5">
        <f t="shared" si="87"/>
        <v>0</v>
      </c>
      <c r="E277" s="31">
        <f t="shared" si="92"/>
        <v>0</v>
      </c>
      <c r="F277" s="5">
        <f t="shared" si="88"/>
        <v>8.0945028457790613E-9</v>
      </c>
      <c r="J277">
        <f t="shared" si="85"/>
        <v>3</v>
      </c>
      <c r="K277">
        <f t="shared" si="96"/>
        <v>18</v>
      </c>
    </row>
    <row r="278" spans="2:11">
      <c r="B278" s="4">
        <v>46507</v>
      </c>
      <c r="C278" s="5">
        <f t="shared" si="86"/>
        <v>8.0945028457790613E-9</v>
      </c>
      <c r="D278" s="5">
        <f t="shared" si="87"/>
        <v>0</v>
      </c>
      <c r="E278" s="31">
        <f t="shared" si="92"/>
        <v>0</v>
      </c>
      <c r="F278" s="5">
        <f t="shared" si="88"/>
        <v>8.0945028457790613E-9</v>
      </c>
      <c r="J278">
        <f t="shared" si="85"/>
        <v>4</v>
      </c>
      <c r="K278">
        <f t="shared" si="96"/>
        <v>18</v>
      </c>
    </row>
    <row r="279" spans="2:11">
      <c r="B279" s="4">
        <v>46538</v>
      </c>
      <c r="C279" s="5">
        <f t="shared" si="86"/>
        <v>8.0945028457790613E-9</v>
      </c>
      <c r="D279" s="5">
        <f t="shared" si="87"/>
        <v>0</v>
      </c>
      <c r="E279" s="31">
        <f t="shared" si="92"/>
        <v>0</v>
      </c>
      <c r="F279" s="5">
        <f t="shared" si="88"/>
        <v>8.0945028457790613E-9</v>
      </c>
      <c r="J279">
        <f t="shared" si="85"/>
        <v>5</v>
      </c>
      <c r="K279">
        <f t="shared" si="96"/>
        <v>18</v>
      </c>
    </row>
    <row r="280" spans="2:11">
      <c r="B280" s="4">
        <v>46568</v>
      </c>
      <c r="C280" s="5">
        <f t="shared" si="86"/>
        <v>8.0945028457790613E-9</v>
      </c>
      <c r="D280" s="5">
        <f t="shared" si="87"/>
        <v>0</v>
      </c>
      <c r="E280" s="31">
        <f t="shared" si="92"/>
        <v>0</v>
      </c>
      <c r="F280" s="5">
        <f t="shared" si="88"/>
        <v>8.0945028457790613E-9</v>
      </c>
      <c r="J280">
        <f t="shared" si="85"/>
        <v>6</v>
      </c>
      <c r="K280">
        <f t="shared" si="96"/>
        <v>18</v>
      </c>
    </row>
    <row r="281" spans="2:11">
      <c r="B281" s="4">
        <v>46599</v>
      </c>
      <c r="C281" s="5">
        <f t="shared" si="86"/>
        <v>8.0945028457790613E-9</v>
      </c>
      <c r="D281" s="5">
        <f t="shared" si="87"/>
        <v>0</v>
      </c>
      <c r="E281" s="31">
        <f t="shared" si="92"/>
        <v>0</v>
      </c>
      <c r="F281" s="5">
        <f t="shared" si="88"/>
        <v>8.0945028457790613E-9</v>
      </c>
      <c r="J281">
        <f t="shared" si="85"/>
        <v>7</v>
      </c>
      <c r="K281">
        <f t="shared" si="96"/>
        <v>18</v>
      </c>
    </row>
    <row r="282" spans="2:11">
      <c r="B282" s="4">
        <v>46630</v>
      </c>
      <c r="C282" s="5">
        <f t="shared" si="86"/>
        <v>8.0945028457790613E-9</v>
      </c>
      <c r="D282" s="5">
        <f t="shared" si="87"/>
        <v>0</v>
      </c>
      <c r="E282" s="31">
        <f t="shared" si="92"/>
        <v>0</v>
      </c>
      <c r="F282" s="5">
        <f t="shared" si="88"/>
        <v>8.0945028457790613E-9</v>
      </c>
      <c r="J282">
        <f t="shared" si="85"/>
        <v>8</v>
      </c>
      <c r="K282">
        <f t="shared" si="96"/>
        <v>18</v>
      </c>
    </row>
    <row r="283" spans="2:11">
      <c r="B283" s="4">
        <v>46660</v>
      </c>
      <c r="C283" s="5">
        <f t="shared" si="86"/>
        <v>8.0945028457790613E-9</v>
      </c>
      <c r="D283" s="5">
        <f t="shared" si="87"/>
        <v>0</v>
      </c>
      <c r="E283" s="31">
        <f t="shared" si="92"/>
        <v>0</v>
      </c>
      <c r="F283" s="5">
        <f t="shared" si="88"/>
        <v>8.0945028457790613E-9</v>
      </c>
      <c r="J283">
        <f t="shared" si="85"/>
        <v>9</v>
      </c>
      <c r="K283">
        <f t="shared" si="96"/>
        <v>18</v>
      </c>
    </row>
    <row r="284" spans="2:11">
      <c r="B284" s="4">
        <v>46691</v>
      </c>
      <c r="C284" s="5">
        <f t="shared" si="86"/>
        <v>8.0945028457790613E-9</v>
      </c>
      <c r="D284" s="5">
        <f t="shared" si="87"/>
        <v>0</v>
      </c>
      <c r="E284" s="31">
        <f t="shared" si="92"/>
        <v>0</v>
      </c>
      <c r="F284" s="5">
        <f t="shared" si="88"/>
        <v>8.0945028457790613E-9</v>
      </c>
      <c r="J284">
        <f t="shared" si="85"/>
        <v>10</v>
      </c>
      <c r="K284">
        <f t="shared" si="96"/>
        <v>18</v>
      </c>
    </row>
    <row r="285" spans="2:11">
      <c r="B285" s="4">
        <v>46721</v>
      </c>
      <c r="C285" s="5">
        <f t="shared" si="86"/>
        <v>8.0945028457790613E-9</v>
      </c>
      <c r="D285" s="5">
        <f t="shared" si="87"/>
        <v>0</v>
      </c>
      <c r="E285" s="31">
        <f t="shared" si="92"/>
        <v>0</v>
      </c>
      <c r="F285" s="5">
        <f t="shared" si="88"/>
        <v>8.0945028457790613E-9</v>
      </c>
      <c r="J285">
        <f t="shared" si="85"/>
        <v>11</v>
      </c>
      <c r="K285">
        <f t="shared" si="96"/>
        <v>18</v>
      </c>
    </row>
    <row r="286" spans="2:11">
      <c r="B286" s="4">
        <v>46752</v>
      </c>
      <c r="C286" s="5">
        <f t="shared" si="86"/>
        <v>8.0945028457790613E-9</v>
      </c>
      <c r="D286" s="5">
        <f t="shared" si="87"/>
        <v>0</v>
      </c>
      <c r="E286" s="31">
        <f t="shared" si="92"/>
        <v>0</v>
      </c>
      <c r="F286" s="5">
        <f t="shared" si="88"/>
        <v>8.0945028457790613E-9</v>
      </c>
      <c r="G286" s="5">
        <f t="shared" ref="G286" si="97">D286+D285+D284+D283+D282+D281+D280+D279+D278+D277+D276+D275</f>
        <v>0</v>
      </c>
      <c r="H286" s="5">
        <f t="shared" ref="H286" si="98">E286+E285+E284+E283+E282+E281+E280+E279+E278+E277+E276+E275+G286</f>
        <v>0</v>
      </c>
      <c r="I286" s="5">
        <f t="shared" ref="I286" si="99">H286-G286</f>
        <v>0</v>
      </c>
      <c r="J286">
        <f t="shared" si="85"/>
        <v>12</v>
      </c>
      <c r="K286">
        <f t="shared" si="96"/>
        <v>18</v>
      </c>
    </row>
    <row r="287" spans="2:11">
      <c r="B287" s="4">
        <v>46783</v>
      </c>
      <c r="C287" s="5">
        <f t="shared" si="86"/>
        <v>8.0945028457790613E-9</v>
      </c>
      <c r="D287" s="5">
        <f t="shared" si="87"/>
        <v>0</v>
      </c>
      <c r="E287" s="31">
        <f t="shared" si="92"/>
        <v>0</v>
      </c>
      <c r="F287" s="5">
        <f t="shared" si="88"/>
        <v>8.0945028457790613E-9</v>
      </c>
      <c r="J287">
        <f t="shared" si="85"/>
        <v>1</v>
      </c>
      <c r="K287">
        <f t="shared" si="96"/>
        <v>19</v>
      </c>
    </row>
    <row r="288" spans="2:11">
      <c r="B288" s="4">
        <v>46812</v>
      </c>
      <c r="C288" s="5">
        <f t="shared" si="86"/>
        <v>8.0945028457790613E-9</v>
      </c>
      <c r="D288" s="5">
        <f t="shared" si="87"/>
        <v>0</v>
      </c>
      <c r="E288" s="31">
        <f t="shared" si="92"/>
        <v>0</v>
      </c>
      <c r="F288" s="5">
        <f t="shared" si="88"/>
        <v>8.0945028457790613E-9</v>
      </c>
      <c r="J288">
        <f t="shared" si="85"/>
        <v>2</v>
      </c>
      <c r="K288">
        <f t="shared" si="96"/>
        <v>19</v>
      </c>
    </row>
    <row r="289" spans="2:11">
      <c r="B289" s="4">
        <v>46843</v>
      </c>
      <c r="C289" s="5">
        <f t="shared" si="86"/>
        <v>8.0945028457790613E-9</v>
      </c>
      <c r="D289" s="5">
        <f t="shared" si="87"/>
        <v>0</v>
      </c>
      <c r="E289" s="31">
        <f t="shared" si="92"/>
        <v>0</v>
      </c>
      <c r="F289" s="5">
        <f t="shared" si="88"/>
        <v>8.0945028457790613E-9</v>
      </c>
      <c r="J289">
        <f t="shared" si="85"/>
        <v>3</v>
      </c>
      <c r="K289">
        <f t="shared" si="96"/>
        <v>19</v>
      </c>
    </row>
    <row r="290" spans="2:11">
      <c r="B290" s="4">
        <v>46873</v>
      </c>
      <c r="C290" s="5">
        <f t="shared" si="86"/>
        <v>8.0945028457790613E-9</v>
      </c>
      <c r="D290" s="5">
        <f t="shared" si="87"/>
        <v>0</v>
      </c>
      <c r="E290" s="31">
        <f t="shared" si="92"/>
        <v>0</v>
      </c>
      <c r="F290" s="5">
        <f t="shared" si="88"/>
        <v>8.0945028457790613E-9</v>
      </c>
      <c r="J290">
        <f t="shared" si="85"/>
        <v>4</v>
      </c>
      <c r="K290">
        <f t="shared" si="96"/>
        <v>19</v>
      </c>
    </row>
    <row r="291" spans="2:11">
      <c r="B291" s="4">
        <v>46904</v>
      </c>
      <c r="C291" s="5">
        <f t="shared" si="86"/>
        <v>8.0945028457790613E-9</v>
      </c>
      <c r="D291" s="5">
        <f t="shared" si="87"/>
        <v>0</v>
      </c>
      <c r="E291" s="31">
        <f t="shared" si="92"/>
        <v>0</v>
      </c>
      <c r="F291" s="5">
        <f t="shared" si="88"/>
        <v>8.0945028457790613E-9</v>
      </c>
      <c r="J291">
        <f t="shared" si="85"/>
        <v>5</v>
      </c>
      <c r="K291">
        <f t="shared" si="96"/>
        <v>19</v>
      </c>
    </row>
    <row r="292" spans="2:11">
      <c r="B292" s="4">
        <v>46934</v>
      </c>
      <c r="C292" s="5">
        <f t="shared" si="86"/>
        <v>8.0945028457790613E-9</v>
      </c>
      <c r="D292" s="5">
        <f t="shared" si="87"/>
        <v>0</v>
      </c>
      <c r="E292" s="31">
        <f t="shared" si="92"/>
        <v>0</v>
      </c>
      <c r="F292" s="5">
        <f t="shared" si="88"/>
        <v>8.0945028457790613E-9</v>
      </c>
      <c r="J292">
        <f t="shared" si="85"/>
        <v>6</v>
      </c>
      <c r="K292">
        <f t="shared" si="96"/>
        <v>19</v>
      </c>
    </row>
    <row r="293" spans="2:11">
      <c r="B293" s="4">
        <v>46965</v>
      </c>
      <c r="C293" s="5">
        <f t="shared" si="86"/>
        <v>8.0945028457790613E-9</v>
      </c>
      <c r="D293" s="5">
        <f t="shared" si="87"/>
        <v>0</v>
      </c>
      <c r="E293" s="31">
        <f t="shared" si="92"/>
        <v>0</v>
      </c>
      <c r="F293" s="5">
        <f t="shared" si="88"/>
        <v>8.0945028457790613E-9</v>
      </c>
      <c r="J293">
        <f t="shared" si="85"/>
        <v>7</v>
      </c>
      <c r="K293">
        <f t="shared" si="96"/>
        <v>19</v>
      </c>
    </row>
    <row r="294" spans="2:11">
      <c r="B294" s="4">
        <v>46996</v>
      </c>
      <c r="C294" s="5">
        <f t="shared" si="86"/>
        <v>8.0945028457790613E-9</v>
      </c>
      <c r="D294" s="5">
        <f t="shared" si="87"/>
        <v>0</v>
      </c>
      <c r="E294" s="31">
        <f t="shared" si="92"/>
        <v>0</v>
      </c>
      <c r="F294" s="5">
        <f t="shared" si="88"/>
        <v>8.0945028457790613E-9</v>
      </c>
      <c r="J294">
        <f t="shared" si="85"/>
        <v>8</v>
      </c>
      <c r="K294">
        <f t="shared" si="96"/>
        <v>19</v>
      </c>
    </row>
    <row r="295" spans="2:11">
      <c r="B295" s="4">
        <v>47026</v>
      </c>
      <c r="C295" s="5">
        <f t="shared" si="86"/>
        <v>8.0945028457790613E-9</v>
      </c>
      <c r="D295" s="5">
        <f t="shared" si="87"/>
        <v>0</v>
      </c>
      <c r="E295" s="31">
        <f t="shared" si="92"/>
        <v>0</v>
      </c>
      <c r="F295" s="5">
        <f t="shared" si="88"/>
        <v>8.0945028457790613E-9</v>
      </c>
      <c r="J295">
        <f t="shared" si="85"/>
        <v>9</v>
      </c>
      <c r="K295">
        <f t="shared" si="96"/>
        <v>19</v>
      </c>
    </row>
    <row r="296" spans="2:11">
      <c r="B296" s="4">
        <v>47057</v>
      </c>
      <c r="C296" s="5">
        <f t="shared" si="86"/>
        <v>8.0945028457790613E-9</v>
      </c>
      <c r="D296" s="5">
        <f t="shared" si="87"/>
        <v>0</v>
      </c>
      <c r="E296" s="31">
        <f t="shared" si="92"/>
        <v>0</v>
      </c>
      <c r="F296" s="5">
        <f t="shared" si="88"/>
        <v>8.0945028457790613E-9</v>
      </c>
      <c r="J296">
        <f t="shared" si="85"/>
        <v>10</v>
      </c>
      <c r="K296">
        <f t="shared" si="96"/>
        <v>19</v>
      </c>
    </row>
    <row r="297" spans="2:11">
      <c r="B297" s="4">
        <v>47087</v>
      </c>
      <c r="C297" s="5">
        <f t="shared" si="86"/>
        <v>8.0945028457790613E-9</v>
      </c>
      <c r="D297" s="5">
        <f t="shared" si="87"/>
        <v>0</v>
      </c>
      <c r="E297" s="31">
        <f t="shared" si="92"/>
        <v>0</v>
      </c>
      <c r="F297" s="5">
        <f t="shared" si="88"/>
        <v>8.0945028457790613E-9</v>
      </c>
      <c r="J297">
        <f t="shared" si="85"/>
        <v>11</v>
      </c>
      <c r="K297">
        <f t="shared" si="96"/>
        <v>19</v>
      </c>
    </row>
    <row r="298" spans="2:11">
      <c r="B298" s="4">
        <v>47118</v>
      </c>
      <c r="C298" s="5">
        <f t="shared" si="86"/>
        <v>8.0945028457790613E-9</v>
      </c>
      <c r="D298" s="5">
        <f t="shared" si="87"/>
        <v>0</v>
      </c>
      <c r="E298" s="31">
        <f t="shared" si="92"/>
        <v>0</v>
      </c>
      <c r="F298" s="5">
        <f t="shared" si="88"/>
        <v>8.0945028457790613E-9</v>
      </c>
      <c r="G298" s="5">
        <f t="shared" ref="G298" si="100">D298+D297+D296+D295+D294+D293+D292+D291+D290+D289+D288+D287</f>
        <v>0</v>
      </c>
      <c r="H298" s="5">
        <f t="shared" ref="H298" si="101">E298+E297+E296+E295+E294+E293+E292+E291+E290+E289+E288+E287+G298</f>
        <v>0</v>
      </c>
      <c r="I298" s="5">
        <f t="shared" ref="I298" si="102">H298-G298</f>
        <v>0</v>
      </c>
      <c r="J298">
        <f t="shared" si="85"/>
        <v>12</v>
      </c>
      <c r="K298">
        <f t="shared" si="96"/>
        <v>19</v>
      </c>
    </row>
    <row r="299" spans="2:11">
      <c r="B299" s="4">
        <v>47149</v>
      </c>
      <c r="C299" s="5">
        <f t="shared" si="86"/>
        <v>8.0945028457790613E-9</v>
      </c>
      <c r="D299" s="5">
        <f t="shared" si="87"/>
        <v>0</v>
      </c>
      <c r="E299" s="31">
        <f t="shared" si="92"/>
        <v>0</v>
      </c>
      <c r="F299" s="5">
        <f t="shared" si="88"/>
        <v>8.0945028457790613E-9</v>
      </c>
      <c r="J299">
        <f t="shared" si="85"/>
        <v>1</v>
      </c>
      <c r="K299">
        <f t="shared" si="96"/>
        <v>20</v>
      </c>
    </row>
    <row r="300" spans="2:11">
      <c r="B300" s="4">
        <v>47177</v>
      </c>
      <c r="C300" s="5">
        <f t="shared" si="86"/>
        <v>8.0945028457790613E-9</v>
      </c>
      <c r="D300" s="5">
        <f t="shared" si="87"/>
        <v>0</v>
      </c>
      <c r="E300" s="31">
        <f t="shared" si="92"/>
        <v>0</v>
      </c>
      <c r="F300" s="5">
        <f t="shared" si="88"/>
        <v>8.0945028457790613E-9</v>
      </c>
      <c r="J300">
        <f t="shared" si="85"/>
        <v>2</v>
      </c>
      <c r="K300">
        <f t="shared" si="96"/>
        <v>20</v>
      </c>
    </row>
    <row r="301" spans="2:11">
      <c r="B301" s="4">
        <v>47208</v>
      </c>
      <c r="C301" s="5">
        <f t="shared" si="86"/>
        <v>8.0945028457790613E-9</v>
      </c>
      <c r="D301" s="5">
        <f t="shared" si="87"/>
        <v>0</v>
      </c>
      <c r="E301" s="31">
        <f t="shared" si="92"/>
        <v>0</v>
      </c>
      <c r="F301" s="5">
        <f t="shared" si="88"/>
        <v>8.0945028457790613E-9</v>
      </c>
      <c r="J301">
        <f t="shared" si="85"/>
        <v>3</v>
      </c>
      <c r="K301">
        <f t="shared" si="96"/>
        <v>20</v>
      </c>
    </row>
    <row r="302" spans="2:11">
      <c r="B302" s="4">
        <v>47238</v>
      </c>
      <c r="C302" s="5">
        <f t="shared" si="86"/>
        <v>8.0945028457790613E-9</v>
      </c>
      <c r="D302" s="5">
        <f t="shared" si="87"/>
        <v>0</v>
      </c>
      <c r="E302" s="31">
        <f t="shared" si="92"/>
        <v>0</v>
      </c>
      <c r="F302" s="5">
        <f t="shared" si="88"/>
        <v>8.0945028457790613E-9</v>
      </c>
      <c r="J302">
        <f t="shared" si="85"/>
        <v>4</v>
      </c>
      <c r="K302">
        <f t="shared" si="96"/>
        <v>20</v>
      </c>
    </row>
    <row r="303" spans="2:11">
      <c r="B303" s="4">
        <v>47269</v>
      </c>
      <c r="C303" s="5">
        <f t="shared" si="86"/>
        <v>8.0945028457790613E-9</v>
      </c>
      <c r="D303" s="5">
        <f t="shared" si="87"/>
        <v>0</v>
      </c>
      <c r="E303" s="31">
        <f t="shared" si="92"/>
        <v>0</v>
      </c>
      <c r="F303" s="5">
        <f t="shared" si="88"/>
        <v>8.0945028457790613E-9</v>
      </c>
      <c r="J303">
        <f t="shared" si="85"/>
        <v>5</v>
      </c>
      <c r="K303">
        <f t="shared" si="96"/>
        <v>20</v>
      </c>
    </row>
    <row r="304" spans="2:11">
      <c r="B304" s="4">
        <v>47299</v>
      </c>
      <c r="C304" s="5">
        <f t="shared" si="86"/>
        <v>8.0945028457790613E-9</v>
      </c>
      <c r="D304" s="5">
        <f t="shared" si="87"/>
        <v>0</v>
      </c>
      <c r="E304" s="31">
        <f t="shared" si="92"/>
        <v>0</v>
      </c>
      <c r="F304" s="5">
        <f t="shared" si="88"/>
        <v>8.0945028457790613E-9</v>
      </c>
      <c r="J304">
        <f t="shared" si="85"/>
        <v>6</v>
      </c>
      <c r="K304">
        <f t="shared" si="96"/>
        <v>20</v>
      </c>
    </row>
    <row r="305" spans="2:11">
      <c r="B305" s="4">
        <v>47330</v>
      </c>
      <c r="C305" s="5">
        <f t="shared" si="86"/>
        <v>8.0945028457790613E-9</v>
      </c>
      <c r="D305" s="5">
        <f t="shared" si="87"/>
        <v>0</v>
      </c>
      <c r="E305" s="31">
        <f t="shared" si="92"/>
        <v>0</v>
      </c>
      <c r="F305" s="5">
        <f t="shared" si="88"/>
        <v>8.0945028457790613E-9</v>
      </c>
      <c r="J305">
        <f t="shared" si="85"/>
        <v>7</v>
      </c>
      <c r="K305">
        <f t="shared" si="96"/>
        <v>20</v>
      </c>
    </row>
    <row r="306" spans="2:11">
      <c r="B306" s="4">
        <v>47361</v>
      </c>
      <c r="C306" s="5">
        <f t="shared" si="86"/>
        <v>8.0945028457790613E-9</v>
      </c>
      <c r="D306" s="5">
        <f t="shared" si="87"/>
        <v>0</v>
      </c>
      <c r="E306" s="31">
        <f t="shared" si="92"/>
        <v>0</v>
      </c>
      <c r="F306" s="5">
        <f t="shared" si="88"/>
        <v>8.0945028457790613E-9</v>
      </c>
      <c r="J306">
        <f t="shared" si="85"/>
        <v>8</v>
      </c>
      <c r="K306">
        <f t="shared" si="96"/>
        <v>20</v>
      </c>
    </row>
    <row r="307" spans="2:11">
      <c r="B307" s="4">
        <v>47391</v>
      </c>
      <c r="C307" s="5">
        <f t="shared" si="86"/>
        <v>8.0945028457790613E-9</v>
      </c>
      <c r="D307" s="5">
        <f t="shared" si="87"/>
        <v>0</v>
      </c>
      <c r="E307" s="31">
        <f t="shared" si="92"/>
        <v>0</v>
      </c>
      <c r="F307" s="5">
        <f t="shared" si="88"/>
        <v>8.0945028457790613E-9</v>
      </c>
      <c r="J307">
        <f t="shared" si="85"/>
        <v>9</v>
      </c>
      <c r="K307">
        <f t="shared" si="96"/>
        <v>20</v>
      </c>
    </row>
    <row r="308" spans="2:11">
      <c r="B308" s="4">
        <v>47422</v>
      </c>
      <c r="C308" s="5">
        <f t="shared" si="86"/>
        <v>8.0945028457790613E-9</v>
      </c>
      <c r="D308" s="5">
        <f t="shared" si="87"/>
        <v>0</v>
      </c>
      <c r="E308" s="31">
        <f t="shared" si="92"/>
        <v>0</v>
      </c>
      <c r="F308" s="5">
        <f t="shared" si="88"/>
        <v>8.0945028457790613E-9</v>
      </c>
      <c r="J308">
        <f t="shared" ref="J308:J310" si="103">J296</f>
        <v>10</v>
      </c>
      <c r="K308">
        <f t="shared" si="96"/>
        <v>20</v>
      </c>
    </row>
    <row r="309" spans="2:11">
      <c r="B309" s="4">
        <v>47452</v>
      </c>
      <c r="C309" s="5">
        <f t="shared" si="86"/>
        <v>8.0945028457790613E-9</v>
      </c>
      <c r="D309" s="5">
        <f t="shared" si="87"/>
        <v>0</v>
      </c>
      <c r="E309" s="31">
        <f t="shared" si="92"/>
        <v>0</v>
      </c>
      <c r="F309" s="5">
        <f t="shared" si="88"/>
        <v>8.0945028457790613E-9</v>
      </c>
      <c r="J309">
        <f t="shared" si="103"/>
        <v>11</v>
      </c>
      <c r="K309">
        <f t="shared" si="96"/>
        <v>20</v>
      </c>
    </row>
    <row r="310" spans="2:11">
      <c r="B310" s="4">
        <v>47483</v>
      </c>
      <c r="C310" s="5">
        <f t="shared" ref="C310" si="104">F309</f>
        <v>8.0945028457790613E-9</v>
      </c>
      <c r="D310" s="5">
        <f t="shared" ref="D310" si="105">IF($C$191&lt;1,0,C310*$C$66/12)</f>
        <v>0</v>
      </c>
      <c r="E310" s="31">
        <f t="shared" si="92"/>
        <v>0</v>
      </c>
      <c r="F310" s="5">
        <f t="shared" ref="F310" si="106">C310-E310</f>
        <v>8.0945028457790613E-9</v>
      </c>
      <c r="G310" s="5">
        <f t="shared" ref="G310" si="107">D310+D309+D308+D307+D306+D305+D304+D303+D302+D301+D300+D299</f>
        <v>0</v>
      </c>
      <c r="H310" s="5">
        <f t="shared" ref="H310" si="108">E310+E309+E308+E307+E306+E305+E304+E303+E302+E301+E300+E299+G310</f>
        <v>0</v>
      </c>
      <c r="I310" s="5">
        <f t="shared" ref="I310" si="109">H310-G310</f>
        <v>0</v>
      </c>
      <c r="J310">
        <f t="shared" si="103"/>
        <v>12</v>
      </c>
      <c r="K310">
        <f t="shared" si="96"/>
        <v>20</v>
      </c>
    </row>
  </sheetData>
  <sheetCalcPr fullCalcOnLoad="1"/>
  <mergeCells count="1">
    <mergeCell ref="A21:A23"/>
  </mergeCells>
  <phoneticPr fontId="12" type="noConversion"/>
  <conditionalFormatting sqref="B51:U51">
    <cfRule type="cellIs" dxfId="3" priority="0" stopIfTrue="1" operator="greaterThan">
      <formula>0</formula>
    </cfRule>
  </conditionalFormatting>
  <conditionalFormatting sqref="B50:U50">
    <cfRule type="cellIs" dxfId="2" priority="0" stopIfTrue="1" operator="greaterThan">
      <formula>0</formula>
    </cfRule>
  </conditionalFormatting>
  <conditionalFormatting sqref="B46:U46">
    <cfRule type="cellIs" dxfId="1" priority="0" stopIfTrue="1" operator="greaterThan">
      <formula>0</formula>
    </cfRule>
  </conditionalFormatting>
  <conditionalFormatting sqref="B47:U47">
    <cfRule type="cellIs" dxfId="0" priority="0" stopIfTrue="1" operator="greaterThan">
      <formula>0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Delpucci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Valentine Cosgrave</dc:creator>
  <cp:lastModifiedBy>Valentine Cosgrave</cp:lastModifiedBy>
  <dcterms:created xsi:type="dcterms:W3CDTF">2013-06-27T17:01:31Z</dcterms:created>
  <dcterms:modified xsi:type="dcterms:W3CDTF">2013-10-10T21:43:27Z</dcterms:modified>
</cp:coreProperties>
</file>